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usiness@360\HR Related\"/>
    </mc:Choice>
  </mc:AlternateContent>
  <xr:revisionPtr revIDLastSave="0" documentId="13_ncr:1_{BFC5ADFB-EEBA-4F41-92D9-657B90C01663}" xr6:coauthVersionLast="47" xr6:coauthVersionMax="47" xr10:uidLastSave="{00000000-0000-0000-0000-000000000000}"/>
  <bookViews>
    <workbookView xWindow="-96" yWindow="0" windowWidth="17232" windowHeight="12336" firstSheet="4" activeTab="4" xr2:uid="{D742FA35-9580-4675-8C3D-3529D79E922D}"/>
  </bookViews>
  <sheets>
    <sheet name="Pivot on petty cash" sheetId="2" r:id="rId1"/>
    <sheet name="Fund Received" sheetId="5" r:id="rId2"/>
    <sheet name="Overall Summary" sheetId="7" r:id="rId3"/>
    <sheet name="Vochers" sheetId="4" r:id="rId4"/>
    <sheet name="Petty Cash book" sheetId="1" r:id="rId5"/>
    <sheet name="Summary2" sheetId="9" r:id="rId6"/>
  </sheets>
  <definedNames>
    <definedName name="_xlnm._FilterDatabase" localSheetId="4" hidden="1">'Petty Cash book'!$C$2:$H$149</definedName>
    <definedName name="_xlnm._FilterDatabase" localSheetId="5" hidden="1">Summary2!$B$5:$N$49</definedName>
    <definedName name="_xlnm._FilterDatabase" localSheetId="3" hidden="1">Vochers!$B$3:$M$51</definedName>
  </definedNames>
  <calcPr calcId="191029"/>
  <pivotCaches>
    <pivotCache cacheId="29" r:id="rId7"/>
    <pivotCache cacheId="3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62" i="1" l="1" a="1"/>
  <c r="F162" i="1" s="1"/>
  <c r="F161" i="1" a="1"/>
  <c r="F161" i="1" s="1"/>
  <c r="F160" i="1" a="1"/>
  <c r="F160" i="1" s="1"/>
  <c r="F159" i="1" a="1"/>
  <c r="F159" i="1" s="1"/>
  <c r="F158" i="1" a="1"/>
  <c r="F158" i="1" s="1"/>
  <c r="F157" i="1" a="1"/>
  <c r="F157" i="1" s="1"/>
  <c r="F156" i="1" a="1"/>
  <c r="F156" i="1" s="1"/>
  <c r="M43" i="9" a="1"/>
  <c r="M43" i="9" s="1"/>
  <c r="K48" i="9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6" i="7"/>
  <c r="G6" i="7"/>
  <c r="H5" i="7"/>
  <c r="G5" i="7"/>
  <c r="J4" i="7"/>
  <c r="H4" i="7"/>
  <c r="G4" i="7"/>
  <c r="L38" i="7"/>
  <c r="G38" i="7"/>
  <c r="L36" i="7"/>
  <c r="L37" i="7" s="1"/>
  <c r="L31" i="7"/>
  <c r="L32" i="7" s="1"/>
  <c r="L33" i="7" s="1"/>
  <c r="L34" i="7" s="1"/>
  <c r="L35" i="7" s="1"/>
  <c r="L29" i="7"/>
  <c r="L30" i="7" s="1"/>
  <c r="L28" i="7"/>
  <c r="L25" i="7"/>
  <c r="L26" i="7" s="1"/>
  <c r="L27" i="7" s="1"/>
  <c r="L24" i="7"/>
  <c r="L20" i="7"/>
  <c r="L21" i="7" s="1"/>
  <c r="L22" i="7" s="1"/>
  <c r="L23" i="7" s="1"/>
  <c r="L19" i="7"/>
  <c r="L14" i="7"/>
  <c r="L15" i="7" s="1"/>
  <c r="L16" i="7" s="1"/>
  <c r="L17" i="7" s="1"/>
  <c r="L18" i="7" s="1"/>
  <c r="L13" i="7"/>
  <c r="L12" i="7"/>
  <c r="L11" i="7"/>
  <c r="L10" i="7"/>
  <c r="L7" i="7"/>
  <c r="L8" i="7" s="1"/>
  <c r="L9" i="7" s="1"/>
  <c r="L6" i="7"/>
  <c r="L5" i="7"/>
  <c r="L4" i="7"/>
  <c r="N48" i="4"/>
  <c r="N50" i="4"/>
  <c r="N51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1" i="4"/>
  <c r="N23" i="4"/>
  <c r="N24" i="4"/>
  <c r="N25" i="4"/>
  <c r="N26" i="4"/>
  <c r="N27" i="4"/>
  <c r="N28" i="4"/>
  <c r="N30" i="4"/>
  <c r="N31" i="4"/>
  <c r="N32" i="4"/>
  <c r="N33" i="4"/>
  <c r="N34" i="4"/>
  <c r="N35" i="4"/>
  <c r="N36" i="4"/>
  <c r="N37" i="4"/>
  <c r="N39" i="4"/>
  <c r="N40" i="4"/>
  <c r="N41" i="4"/>
  <c r="N42" i="4"/>
  <c r="N43" i="4"/>
  <c r="N44" i="4"/>
  <c r="N45" i="4"/>
  <c r="N46" i="4"/>
  <c r="N47" i="4"/>
  <c r="N4" i="4"/>
  <c r="F108" i="1"/>
  <c r="F126" i="1"/>
  <c r="E17" i="5"/>
  <c r="L49" i="4"/>
  <c r="N49" i="4" s="1"/>
  <c r="G38" i="4"/>
  <c r="L39" i="4"/>
  <c r="L38" i="4"/>
  <c r="N38" i="4" s="1"/>
  <c r="L37" i="4"/>
  <c r="P30" i="4"/>
  <c r="L29" i="4"/>
  <c r="N29" i="4" s="1"/>
  <c r="I29" i="4"/>
  <c r="J38" i="9" s="1" a="1"/>
  <c r="J38" i="9" s="1"/>
  <c r="F25" i="4"/>
  <c r="K38" i="7"/>
  <c r="I38" i="7"/>
  <c r="I36" i="7"/>
  <c r="K33" i="7"/>
  <c r="I32" i="7"/>
  <c r="K29" i="7"/>
  <c r="I28" i="7"/>
  <c r="K25" i="7"/>
  <c r="I24" i="7"/>
  <c r="K21" i="7"/>
  <c r="I20" i="7"/>
  <c r="K17" i="7"/>
  <c r="I16" i="7"/>
  <c r="K13" i="7"/>
  <c r="I12" i="7"/>
  <c r="K9" i="7"/>
  <c r="I8" i="7"/>
  <c r="K5" i="7"/>
  <c r="I33" i="7"/>
  <c r="K30" i="7"/>
  <c r="I29" i="7"/>
  <c r="K26" i="7"/>
  <c r="K22" i="7"/>
  <c r="I17" i="7"/>
  <c r="I5" i="7"/>
  <c r="K37" i="7"/>
  <c r="K34" i="7"/>
  <c r="I37" i="7"/>
  <c r="I34" i="7"/>
  <c r="K31" i="7"/>
  <c r="I30" i="7"/>
  <c r="K27" i="7"/>
  <c r="I26" i="7"/>
  <c r="K23" i="7"/>
  <c r="I22" i="7"/>
  <c r="K19" i="7"/>
  <c r="I18" i="7"/>
  <c r="K15" i="7"/>
  <c r="I14" i="7"/>
  <c r="K11" i="7"/>
  <c r="I10" i="7"/>
  <c r="K7" i="7"/>
  <c r="I6" i="7"/>
  <c r="K35" i="7"/>
  <c r="I35" i="7"/>
  <c r="K32" i="7"/>
  <c r="I31" i="7"/>
  <c r="K28" i="7"/>
  <c r="I27" i="7"/>
  <c r="K24" i="7"/>
  <c r="I23" i="7"/>
  <c r="K20" i="7"/>
  <c r="I19" i="7"/>
  <c r="K16" i="7"/>
  <c r="I15" i="7"/>
  <c r="K12" i="7"/>
  <c r="I11" i="7"/>
  <c r="K8" i="7"/>
  <c r="I7" i="7"/>
  <c r="I25" i="7"/>
  <c r="I21" i="7"/>
  <c r="K18" i="7"/>
  <c r="K14" i="7"/>
  <c r="I13" i="7"/>
  <c r="K10" i="7"/>
  <c r="I9" i="7"/>
  <c r="K6" i="7"/>
  <c r="K36" i="7"/>
  <c r="K4" i="7"/>
  <c r="I4" i="7"/>
  <c r="J25" i="9" l="1" a="1"/>
  <c r="J25" i="9" s="1"/>
  <c r="J6" i="9" a="1"/>
  <c r="J6" i="9" s="1"/>
  <c r="J27" i="9" a="1"/>
  <c r="J27" i="9" s="1"/>
  <c r="J9" i="9" a="1"/>
  <c r="J9" i="9" s="1"/>
  <c r="J29" i="9" a="1"/>
  <c r="J29" i="9" s="1"/>
  <c r="J10" i="9" a="1"/>
  <c r="J10" i="9" s="1"/>
  <c r="J31" i="9" a="1"/>
  <c r="J31" i="9" s="1"/>
  <c r="J14" i="9" a="1"/>
  <c r="J14" i="9" s="1"/>
  <c r="J37" i="9" a="1"/>
  <c r="J37" i="9" s="1"/>
  <c r="J17" i="9" a="1"/>
  <c r="J17" i="9" s="1"/>
  <c r="J40" i="9" a="1"/>
  <c r="J40" i="9" s="1"/>
  <c r="J20" i="9" a="1"/>
  <c r="J20" i="9" s="1"/>
  <c r="J41" i="9" a="1"/>
  <c r="J41" i="9" s="1"/>
  <c r="J21" i="9" a="1"/>
  <c r="J21" i="9" s="1"/>
  <c r="J8" i="9" a="1"/>
  <c r="J8" i="9" s="1"/>
  <c r="J18" i="9" a="1"/>
  <c r="J18" i="9" s="1"/>
  <c r="J28" i="9" a="1"/>
  <c r="J28" i="9" s="1"/>
  <c r="J39" i="9" a="1"/>
  <c r="J39" i="9" s="1"/>
  <c r="J12" i="9" a="1"/>
  <c r="J12" i="9" s="1"/>
  <c r="J22" i="9" a="1"/>
  <c r="J22" i="9" s="1"/>
  <c r="J32" i="9" a="1"/>
  <c r="J32" i="9" s="1"/>
  <c r="J43" i="9" a="1"/>
  <c r="J43" i="9" s="1"/>
  <c r="J13" i="9" a="1"/>
  <c r="J13" i="9" s="1"/>
  <c r="J24" i="9" a="1"/>
  <c r="J24" i="9" s="1"/>
  <c r="J33" i="9" a="1"/>
  <c r="J33" i="9" s="1"/>
  <c r="J44" i="9" a="1"/>
  <c r="J44" i="9" s="1"/>
  <c r="J45" i="9" a="1"/>
  <c r="J45" i="9" s="1"/>
  <c r="J35" i="9" a="1"/>
  <c r="J35" i="9" s="1"/>
  <c r="J16" i="9" a="1"/>
  <c r="J16" i="9" s="1"/>
  <c r="J26" i="9" a="1"/>
  <c r="J26" i="9" s="1"/>
  <c r="J36" i="9" a="1"/>
  <c r="J36" i="9" s="1"/>
  <c r="J11" i="9" a="1"/>
  <c r="J11" i="9" s="1"/>
  <c r="J19" i="9" a="1"/>
  <c r="J19" i="9" s="1"/>
  <c r="J30" i="9" a="1"/>
  <c r="J30" i="9" s="1"/>
  <c r="J34" i="9" a="1"/>
  <c r="J34" i="9" s="1"/>
  <c r="J42" i="9" a="1"/>
  <c r="J42" i="9" s="1"/>
  <c r="J7" i="9" a="1"/>
  <c r="J7" i="9" s="1"/>
  <c r="J15" i="9" a="1"/>
  <c r="J15" i="9" s="1"/>
  <c r="J23" i="9" a="1"/>
  <c r="J23" i="9" s="1"/>
  <c r="J46" i="9" l="1"/>
  <c r="F24" i="4" l="1"/>
  <c r="L22" i="4"/>
  <c r="N22" i="4" s="1"/>
  <c r="G8" i="4"/>
  <c r="G6" i="4"/>
  <c r="G4" i="4"/>
  <c r="L20" i="4"/>
  <c r="F11" i="4"/>
  <c r="F6" i="4"/>
  <c r="L66" i="4" l="1" a="1"/>
  <c r="L66" i="4" s="1"/>
  <c r="L67" i="4" a="1"/>
  <c r="L67" i="4" s="1"/>
  <c r="L28" i="9" a="1"/>
  <c r="L28" i="9" s="1"/>
  <c r="L15" i="9" a="1"/>
  <c r="L15" i="9" s="1"/>
  <c r="L9" i="9" a="1"/>
  <c r="L9" i="9" s="1"/>
  <c r="L33" i="9" a="1"/>
  <c r="L33" i="9" s="1"/>
  <c r="L21" i="9" a="1"/>
  <c r="L21" i="9" s="1"/>
  <c r="L8" i="9" a="1"/>
  <c r="L8" i="9" s="1"/>
  <c r="L32" i="9" a="1"/>
  <c r="L32" i="9" s="1"/>
  <c r="L20" i="9" a="1"/>
  <c r="L20" i="9" s="1"/>
  <c r="L19" i="9" a="1"/>
  <c r="L19" i="9" s="1"/>
  <c r="L37" i="9" a="1"/>
  <c r="L37" i="9" s="1"/>
  <c r="L18" i="9" a="1"/>
  <c r="L18" i="9" s="1"/>
  <c r="L45" i="9" a="1"/>
  <c r="L45" i="9" s="1"/>
  <c r="L44" i="9" a="1"/>
  <c r="L44" i="9" s="1"/>
  <c r="L43" i="9" a="1"/>
  <c r="L43" i="9" s="1"/>
  <c r="L42" i="9" a="1"/>
  <c r="L42" i="9" s="1"/>
  <c r="L36" i="9" a="1"/>
  <c r="L36" i="9" s="1"/>
  <c r="L30" i="9" a="1"/>
  <c r="L30" i="9" s="1"/>
  <c r="L24" i="9" a="1"/>
  <c r="L24" i="9" s="1"/>
  <c r="L11" i="9" a="1"/>
  <c r="L11" i="9" s="1"/>
  <c r="L35" i="9" a="1"/>
  <c r="L35" i="9" s="1"/>
  <c r="L23" i="9" a="1"/>
  <c r="L23" i="9" s="1"/>
  <c r="L17" i="9" a="1"/>
  <c r="L17" i="9" s="1"/>
  <c r="L10" i="9" a="1"/>
  <c r="L10" i="9" s="1"/>
  <c r="L6" i="9" a="1"/>
  <c r="L6" i="9" s="1"/>
  <c r="L41" i="9" a="1"/>
  <c r="L41" i="9" s="1"/>
  <c r="L40" i="9" a="1"/>
  <c r="L40" i="9" s="1"/>
  <c r="L34" i="9" a="1"/>
  <c r="L34" i="9" s="1"/>
  <c r="L29" i="9" a="1"/>
  <c r="L29" i="9" s="1"/>
  <c r="L22" i="9" a="1"/>
  <c r="L22" i="9" s="1"/>
  <c r="L16" i="9" a="1"/>
  <c r="L16" i="9" s="1"/>
  <c r="L39" i="9" a="1"/>
  <c r="L39" i="9" s="1"/>
  <c r="L27" i="9" a="1"/>
  <c r="L27" i="9" s="1"/>
  <c r="L14" i="9" a="1"/>
  <c r="L14" i="9" s="1"/>
  <c r="L38" i="9" a="1"/>
  <c r="L38" i="9" s="1"/>
  <c r="L26" i="9" a="1"/>
  <c r="L26" i="9" s="1"/>
  <c r="L7" i="9" a="1"/>
  <c r="L7" i="9" s="1"/>
  <c r="L13" i="9" a="1"/>
  <c r="L13" i="9" s="1"/>
  <c r="L31" i="9" a="1"/>
  <c r="L31" i="9" s="1"/>
  <c r="L25" i="9" a="1"/>
  <c r="L25" i="9" s="1"/>
  <c r="L12" i="9" a="1"/>
  <c r="L12" i="9" s="1"/>
  <c r="G62" i="4"/>
  <c r="M38" i="9" a="1"/>
  <c r="M38" i="9" s="1"/>
  <c r="M30" i="9" a="1"/>
  <c r="M30" i="9" s="1"/>
  <c r="M22" i="9" a="1"/>
  <c r="M22" i="9" s="1"/>
  <c r="M14" i="9" a="1"/>
  <c r="M14" i="9" s="1"/>
  <c r="M6" i="9" a="1"/>
  <c r="M6" i="9" s="1"/>
  <c r="M45" i="9" a="1"/>
  <c r="M45" i="9" s="1"/>
  <c r="M37" i="9" a="1"/>
  <c r="M37" i="9" s="1"/>
  <c r="M29" i="9" a="1"/>
  <c r="M29" i="9" s="1"/>
  <c r="M21" i="9" a="1"/>
  <c r="M21" i="9" s="1"/>
  <c r="M13" i="9" a="1"/>
  <c r="M13" i="9" s="1"/>
  <c r="M44" i="9" a="1"/>
  <c r="M44" i="9" s="1"/>
  <c r="M36" i="9" a="1"/>
  <c r="M36" i="9" s="1"/>
  <c r="M28" i="9" a="1"/>
  <c r="M28" i="9" s="1"/>
  <c r="M20" i="9" a="1"/>
  <c r="M20" i="9" s="1"/>
  <c r="M12" i="9" a="1"/>
  <c r="M12" i="9" s="1"/>
  <c r="M35" i="9" a="1"/>
  <c r="M35" i="9" s="1"/>
  <c r="M27" i="9" a="1"/>
  <c r="M27" i="9" s="1"/>
  <c r="M19" i="9" a="1"/>
  <c r="M19" i="9" s="1"/>
  <c r="M11" i="9" a="1"/>
  <c r="M11" i="9" s="1"/>
  <c r="M42" i="9" a="1"/>
  <c r="M42" i="9" s="1"/>
  <c r="M34" i="9" a="1"/>
  <c r="M34" i="9" s="1"/>
  <c r="M26" i="9" a="1"/>
  <c r="M26" i="9" s="1"/>
  <c r="M18" i="9" a="1"/>
  <c r="M18" i="9" s="1"/>
  <c r="M10" i="9" a="1"/>
  <c r="M10" i="9" s="1"/>
  <c r="M41" i="9" a="1"/>
  <c r="M41" i="9" s="1"/>
  <c r="M33" i="9" a="1"/>
  <c r="M33" i="9" s="1"/>
  <c r="M25" i="9" a="1"/>
  <c r="M25" i="9" s="1"/>
  <c r="M17" i="9" a="1"/>
  <c r="M17" i="9" s="1"/>
  <c r="M9" i="9" a="1"/>
  <c r="M9" i="9" s="1"/>
  <c r="M40" i="9" a="1"/>
  <c r="M40" i="9" s="1"/>
  <c r="M32" i="9" a="1"/>
  <c r="M32" i="9" s="1"/>
  <c r="M24" i="9" a="1"/>
  <c r="M24" i="9" s="1"/>
  <c r="M16" i="9" a="1"/>
  <c r="M16" i="9" s="1"/>
  <c r="M8" i="9" a="1"/>
  <c r="M8" i="9" s="1"/>
  <c r="M39" i="9" a="1"/>
  <c r="M39" i="9" s="1"/>
  <c r="M31" i="9" a="1"/>
  <c r="M31" i="9" s="1"/>
  <c r="M23" i="9" a="1"/>
  <c r="M23" i="9" s="1"/>
  <c r="M15" i="9" a="1"/>
  <c r="M15" i="9" s="1"/>
  <c r="M7" i="9" a="1"/>
  <c r="M7" i="9" s="1"/>
  <c r="K42" i="9" a="1"/>
  <c r="K42" i="9" s="1"/>
  <c r="K38" i="9" a="1"/>
  <c r="K38" i="9" s="1"/>
  <c r="K34" i="9" a="1"/>
  <c r="K34" i="9" s="1"/>
  <c r="K30" i="9" a="1"/>
  <c r="K30" i="9" s="1"/>
  <c r="K23" i="9" a="1"/>
  <c r="K23" i="9" s="1"/>
  <c r="K19" i="9" a="1"/>
  <c r="K19" i="9" s="1"/>
  <c r="K15" i="9" a="1"/>
  <c r="K15" i="9" s="1"/>
  <c r="K11" i="9" a="1"/>
  <c r="K11" i="9" s="1"/>
  <c r="K7" i="9" a="1"/>
  <c r="K7" i="9" s="1"/>
  <c r="K36" i="9" a="1"/>
  <c r="K36" i="9" s="1"/>
  <c r="K32" i="9" a="1"/>
  <c r="K32" i="9" s="1"/>
  <c r="K21" i="9" a="1"/>
  <c r="K21" i="9" s="1"/>
  <c r="K9" i="9" a="1"/>
  <c r="K9" i="9" s="1"/>
  <c r="K6" i="9" a="1"/>
  <c r="K6" i="9" s="1"/>
  <c r="K44" i="9" a="1"/>
  <c r="K44" i="9" s="1"/>
  <c r="K28" i="9" a="1"/>
  <c r="K28" i="9" s="1"/>
  <c r="K17" i="9" a="1"/>
  <c r="K17" i="9" s="1"/>
  <c r="K45" i="9" a="1"/>
  <c r="K45" i="9" s="1"/>
  <c r="K41" i="9" a="1"/>
  <c r="K41" i="9" s="1"/>
  <c r="K37" i="9" a="1"/>
  <c r="K37" i="9" s="1"/>
  <c r="K33" i="9" a="1"/>
  <c r="K33" i="9" s="1"/>
  <c r="K29" i="9" a="1"/>
  <c r="K29" i="9" s="1"/>
  <c r="K26" i="9" a="1"/>
  <c r="K26" i="9" s="1"/>
  <c r="K22" i="9" a="1"/>
  <c r="K22" i="9" s="1"/>
  <c r="K18" i="9" a="1"/>
  <c r="K18" i="9" s="1"/>
  <c r="K14" i="9" a="1"/>
  <c r="K14" i="9" s="1"/>
  <c r="K10" i="9" a="1"/>
  <c r="K10" i="9" s="1"/>
  <c r="K40" i="9" a="1"/>
  <c r="K40" i="9" s="1"/>
  <c r="K25" i="9" a="1"/>
  <c r="K25" i="9" s="1"/>
  <c r="K13" i="9" a="1"/>
  <c r="K13" i="9" s="1"/>
  <c r="K43" i="9" a="1"/>
  <c r="K43" i="9" s="1"/>
  <c r="K39" i="9" a="1"/>
  <c r="K39" i="9" s="1"/>
  <c r="K35" i="9" a="1"/>
  <c r="K35" i="9" s="1"/>
  <c r="K31" i="9" a="1"/>
  <c r="K31" i="9" s="1"/>
  <c r="K27" i="9" a="1"/>
  <c r="K27" i="9" s="1"/>
  <c r="K24" i="9" a="1"/>
  <c r="K24" i="9" s="1"/>
  <c r="K20" i="9" a="1"/>
  <c r="K20" i="9" s="1"/>
  <c r="K16" i="9" a="1"/>
  <c r="K16" i="9" s="1"/>
  <c r="K12" i="9" a="1"/>
  <c r="K12" i="9" s="1"/>
  <c r="K8" i="9" a="1"/>
  <c r="K8" i="9" s="1"/>
  <c r="F62" i="4"/>
  <c r="L63" i="4" a="1"/>
  <c r="L63" i="4" s="1"/>
  <c r="L64" i="4" a="1"/>
  <c r="L64" i="4" s="1"/>
  <c r="L65" i="4" a="1"/>
  <c r="L65" i="4" s="1"/>
  <c r="L62" i="4"/>
  <c r="N20" i="4"/>
  <c r="F127" i="1"/>
  <c r="F124" i="1"/>
  <c r="F109" i="1"/>
  <c r="F95" i="1"/>
  <c r="F82" i="1"/>
  <c r="L46" i="9" l="1"/>
  <c r="M46" i="9"/>
  <c r="K46" i="9"/>
  <c r="K49" i="9" s="1"/>
  <c r="N64" i="4" a="1"/>
  <c r="N64" i="4" s="1"/>
  <c r="N65" i="4" a="1"/>
  <c r="N65" i="4" s="1"/>
  <c r="N63" i="4" a="1"/>
  <c r="N63" i="4" s="1"/>
  <c r="F63" i="1"/>
  <c r="F51" i="1"/>
  <c r="F28" i="1"/>
  <c r="F24" i="1"/>
  <c r="F18" i="1"/>
  <c r="C45" i="9" l="1" a="1"/>
  <c r="C45" i="9" s="1"/>
  <c r="I43" i="9" a="1"/>
  <c r="I43" i="9" s="1"/>
  <c r="H42" i="9" a="1"/>
  <c r="H42" i="9" s="1"/>
  <c r="G41" i="9" a="1"/>
  <c r="G41" i="9" s="1"/>
  <c r="F40" i="9" a="1"/>
  <c r="F40" i="9" s="1"/>
  <c r="E39" i="9" a="1"/>
  <c r="E39" i="9" s="1"/>
  <c r="D38" i="9" a="1"/>
  <c r="D38" i="9" s="1"/>
  <c r="C37" i="9" a="1"/>
  <c r="C37" i="9" s="1"/>
  <c r="I35" i="9" a="1"/>
  <c r="I35" i="9" s="1"/>
  <c r="H34" i="9" a="1"/>
  <c r="H34" i="9" s="1"/>
  <c r="G33" i="9" a="1"/>
  <c r="G33" i="9" s="1"/>
  <c r="F32" i="9" a="1"/>
  <c r="F32" i="9" s="1"/>
  <c r="E31" i="9" a="1"/>
  <c r="E31" i="9" s="1"/>
  <c r="D30" i="9" a="1"/>
  <c r="D30" i="9" s="1"/>
  <c r="N30" i="9" s="1"/>
  <c r="C29" i="9" a="1"/>
  <c r="C29" i="9" s="1"/>
  <c r="I27" i="9" a="1"/>
  <c r="I27" i="9" s="1"/>
  <c r="H26" i="9" a="1"/>
  <c r="H26" i="9" s="1"/>
  <c r="G25" i="9" a="1"/>
  <c r="G25" i="9" s="1"/>
  <c r="F24" i="9" a="1"/>
  <c r="F24" i="9" s="1"/>
  <c r="E23" i="9" a="1"/>
  <c r="E23" i="9" s="1"/>
  <c r="D22" i="9" a="1"/>
  <c r="D22" i="9" s="1"/>
  <c r="N22" i="9" s="1"/>
  <c r="C21" i="9" a="1"/>
  <c r="C21" i="9" s="1"/>
  <c r="I19" i="9" a="1"/>
  <c r="I19" i="9" s="1"/>
  <c r="H18" i="9" a="1"/>
  <c r="H18" i="9" s="1"/>
  <c r="G17" i="9" a="1"/>
  <c r="G17" i="9" s="1"/>
  <c r="F16" i="9" a="1"/>
  <c r="F16" i="9" s="1"/>
  <c r="E15" i="9" a="1"/>
  <c r="E15" i="9" s="1"/>
  <c r="D14" i="9" a="1"/>
  <c r="D14" i="9" s="1"/>
  <c r="N14" i="9" s="1"/>
  <c r="C13" i="9" a="1"/>
  <c r="C13" i="9" s="1"/>
  <c r="I11" i="9" a="1"/>
  <c r="I11" i="9" s="1"/>
  <c r="H10" i="9" a="1"/>
  <c r="H10" i="9" s="1"/>
  <c r="G9" i="9" a="1"/>
  <c r="G9" i="9" s="1"/>
  <c r="F8" i="9" a="1"/>
  <c r="F8" i="9" s="1"/>
  <c r="D6" i="9" a="1"/>
  <c r="D6" i="9" s="1"/>
  <c r="C7" i="9" a="1"/>
  <c r="C7" i="9" s="1"/>
  <c r="G28" i="9" a="1"/>
  <c r="G28" i="9" s="1"/>
  <c r="I22" i="9" a="1"/>
  <c r="I22" i="9" s="1"/>
  <c r="D17" i="9" a="1"/>
  <c r="D17" i="9" s="1"/>
  <c r="N17" i="9" s="1"/>
  <c r="E10" i="9" a="1"/>
  <c r="E10" i="9" s="1"/>
  <c r="E43" i="9" a="1"/>
  <c r="E43" i="9" s="1"/>
  <c r="G37" i="9" a="1"/>
  <c r="G37" i="9" s="1"/>
  <c r="H30" i="9" a="1"/>
  <c r="H30" i="9" s="1"/>
  <c r="C25" i="9" a="1"/>
  <c r="C25" i="9" s="1"/>
  <c r="E19" i="9" a="1"/>
  <c r="E19" i="9" s="1"/>
  <c r="G13" i="9" a="1"/>
  <c r="G13" i="9" s="1"/>
  <c r="H6" i="9" a="1"/>
  <c r="H6" i="9" s="1"/>
  <c r="I32" i="9" a="1"/>
  <c r="I32" i="9" s="1"/>
  <c r="I24" i="9" a="1"/>
  <c r="I24" i="9" s="1"/>
  <c r="E20" i="9" a="1"/>
  <c r="E20" i="9" s="1"/>
  <c r="C10" i="9" a="1"/>
  <c r="C10" i="9" s="1"/>
  <c r="I44" i="9" a="1"/>
  <c r="I44" i="9" s="1"/>
  <c r="H43" i="9" a="1"/>
  <c r="H43" i="9" s="1"/>
  <c r="G42" i="9" a="1"/>
  <c r="G42" i="9" s="1"/>
  <c r="F41" i="9" a="1"/>
  <c r="F41" i="9" s="1"/>
  <c r="E40" i="9" a="1"/>
  <c r="E40" i="9" s="1"/>
  <c r="D39" i="9" a="1"/>
  <c r="D39" i="9" s="1"/>
  <c r="N39" i="9" s="1"/>
  <c r="C38" i="9" a="1"/>
  <c r="C38" i="9" s="1"/>
  <c r="I36" i="9" a="1"/>
  <c r="I36" i="9" s="1"/>
  <c r="H35" i="9" a="1"/>
  <c r="H35" i="9" s="1"/>
  <c r="G34" i="9" a="1"/>
  <c r="G34" i="9" s="1"/>
  <c r="F33" i="9" a="1"/>
  <c r="F33" i="9" s="1"/>
  <c r="E32" i="9" a="1"/>
  <c r="E32" i="9" s="1"/>
  <c r="D31" i="9" a="1"/>
  <c r="D31" i="9" s="1"/>
  <c r="N31" i="9" s="1"/>
  <c r="C30" i="9" a="1"/>
  <c r="C30" i="9" s="1"/>
  <c r="I28" i="9" a="1"/>
  <c r="I28" i="9" s="1"/>
  <c r="H27" i="9" a="1"/>
  <c r="H27" i="9" s="1"/>
  <c r="G26" i="9" a="1"/>
  <c r="G26" i="9" s="1"/>
  <c r="F25" i="9" a="1"/>
  <c r="F25" i="9" s="1"/>
  <c r="E24" i="9" a="1"/>
  <c r="E24" i="9" s="1"/>
  <c r="D23" i="9" a="1"/>
  <c r="D23" i="9" s="1"/>
  <c r="N23" i="9" s="1"/>
  <c r="C22" i="9" a="1"/>
  <c r="C22" i="9" s="1"/>
  <c r="I20" i="9" a="1"/>
  <c r="I20" i="9" s="1"/>
  <c r="H19" i="9" a="1"/>
  <c r="H19" i="9" s="1"/>
  <c r="G18" i="9" a="1"/>
  <c r="G18" i="9" s="1"/>
  <c r="F17" i="9" a="1"/>
  <c r="F17" i="9" s="1"/>
  <c r="E16" i="9" a="1"/>
  <c r="E16" i="9" s="1"/>
  <c r="D15" i="9" a="1"/>
  <c r="D15" i="9" s="1"/>
  <c r="C14" i="9" a="1"/>
  <c r="C14" i="9" s="1"/>
  <c r="I12" i="9" a="1"/>
  <c r="I12" i="9" s="1"/>
  <c r="H11" i="9" a="1"/>
  <c r="H11" i="9" s="1"/>
  <c r="G10" i="9" a="1"/>
  <c r="G10" i="9" s="1"/>
  <c r="F9" i="9" a="1"/>
  <c r="F9" i="9" s="1"/>
  <c r="E8" i="9" a="1"/>
  <c r="E8" i="9" s="1"/>
  <c r="D33" i="9" a="1"/>
  <c r="D33" i="9" s="1"/>
  <c r="N33" i="9" s="1"/>
  <c r="F27" i="9" a="1"/>
  <c r="F27" i="9" s="1"/>
  <c r="H21" i="9" a="1"/>
  <c r="H21" i="9" s="1"/>
  <c r="C16" i="9" a="1"/>
  <c r="C16" i="9" s="1"/>
  <c r="D9" i="9" a="1"/>
  <c r="D9" i="9" s="1"/>
  <c r="N9" i="9" s="1"/>
  <c r="D42" i="9" a="1"/>
  <c r="D42" i="9" s="1"/>
  <c r="N42" i="9" s="1"/>
  <c r="F36" i="9" a="1"/>
  <c r="F36" i="9" s="1"/>
  <c r="I31" i="9" a="1"/>
  <c r="I31" i="9" s="1"/>
  <c r="D26" i="9" a="1"/>
  <c r="D26" i="9" s="1"/>
  <c r="F20" i="9" a="1"/>
  <c r="F20" i="9" s="1"/>
  <c r="H14" i="9" a="1"/>
  <c r="H14" i="9" s="1"/>
  <c r="I7" i="9" a="1"/>
  <c r="I7" i="9" s="1"/>
  <c r="C42" i="9" a="1"/>
  <c r="C42" i="9" s="1"/>
  <c r="F37" i="9" a="1"/>
  <c r="F37" i="9" s="1"/>
  <c r="H31" i="9" a="1"/>
  <c r="H31" i="9" s="1"/>
  <c r="D27" i="9" a="1"/>
  <c r="D27" i="9" s="1"/>
  <c r="G22" i="9" a="1"/>
  <c r="G22" i="9" s="1"/>
  <c r="C18" i="9" a="1"/>
  <c r="C18" i="9" s="1"/>
  <c r="G14" i="9" a="1"/>
  <c r="G14" i="9" s="1"/>
  <c r="I8" i="9" a="1"/>
  <c r="I8" i="9" s="1"/>
  <c r="I45" i="9" a="1"/>
  <c r="I45" i="9" s="1"/>
  <c r="H44" i="9" a="1"/>
  <c r="H44" i="9" s="1"/>
  <c r="G43" i="9" a="1"/>
  <c r="G43" i="9" s="1"/>
  <c r="F42" i="9" a="1"/>
  <c r="F42" i="9" s="1"/>
  <c r="E41" i="9" a="1"/>
  <c r="E41" i="9" s="1"/>
  <c r="D40" i="9" a="1"/>
  <c r="D40" i="9" s="1"/>
  <c r="N40" i="9" s="1"/>
  <c r="C39" i="9" a="1"/>
  <c r="C39" i="9" s="1"/>
  <c r="I37" i="9" a="1"/>
  <c r="I37" i="9" s="1"/>
  <c r="H36" i="9" a="1"/>
  <c r="H36" i="9" s="1"/>
  <c r="G35" i="9" a="1"/>
  <c r="G35" i="9" s="1"/>
  <c r="F34" i="9" a="1"/>
  <c r="F34" i="9" s="1"/>
  <c r="E33" i="9" a="1"/>
  <c r="E33" i="9" s="1"/>
  <c r="D32" i="9" a="1"/>
  <c r="D32" i="9" s="1"/>
  <c r="C31" i="9" a="1"/>
  <c r="C31" i="9" s="1"/>
  <c r="I29" i="9" a="1"/>
  <c r="I29" i="9" s="1"/>
  <c r="H28" i="9" a="1"/>
  <c r="H28" i="9" s="1"/>
  <c r="G27" i="9" a="1"/>
  <c r="G27" i="9" s="1"/>
  <c r="F26" i="9" a="1"/>
  <c r="F26" i="9" s="1"/>
  <c r="E25" i="9" a="1"/>
  <c r="E25" i="9" s="1"/>
  <c r="D24" i="9" a="1"/>
  <c r="D24" i="9" s="1"/>
  <c r="N24" i="9" s="1"/>
  <c r="C23" i="9" a="1"/>
  <c r="C23" i="9" s="1"/>
  <c r="I21" i="9" a="1"/>
  <c r="I21" i="9" s="1"/>
  <c r="H20" i="9" a="1"/>
  <c r="H20" i="9" s="1"/>
  <c r="G19" i="9" a="1"/>
  <c r="G19" i="9" s="1"/>
  <c r="F18" i="9" a="1"/>
  <c r="F18" i="9" s="1"/>
  <c r="E17" i="9" a="1"/>
  <c r="E17" i="9" s="1"/>
  <c r="D16" i="9" a="1"/>
  <c r="D16" i="9" s="1"/>
  <c r="N16" i="9" s="1"/>
  <c r="C15" i="9" a="1"/>
  <c r="C15" i="9" s="1"/>
  <c r="I13" i="9" a="1"/>
  <c r="I13" i="9" s="1"/>
  <c r="H12" i="9" a="1"/>
  <c r="H12" i="9" s="1"/>
  <c r="G11" i="9" a="1"/>
  <c r="G11" i="9" s="1"/>
  <c r="F10" i="9" a="1"/>
  <c r="F10" i="9" s="1"/>
  <c r="E9" i="9" a="1"/>
  <c r="E9" i="9" s="1"/>
  <c r="D8" i="9" a="1"/>
  <c r="D8" i="9" s="1"/>
  <c r="C32" i="9" a="1"/>
  <c r="C32" i="9" s="1"/>
  <c r="E26" i="9" a="1"/>
  <c r="E26" i="9" s="1"/>
  <c r="F19" i="9" a="1"/>
  <c r="F19" i="9" s="1"/>
  <c r="H13" i="9" a="1"/>
  <c r="H13" i="9" s="1"/>
  <c r="C8" i="9" a="1"/>
  <c r="C8" i="9" s="1"/>
  <c r="C41" i="9" a="1"/>
  <c r="C41" i="9" s="1"/>
  <c r="E35" i="9" a="1"/>
  <c r="E35" i="9" s="1"/>
  <c r="G29" i="9" a="1"/>
  <c r="G29" i="9" s="1"/>
  <c r="I23" i="9" a="1"/>
  <c r="I23" i="9" s="1"/>
  <c r="D18" i="9" a="1"/>
  <c r="D18" i="9" s="1"/>
  <c r="N18" i="9" s="1"/>
  <c r="E11" i="9" a="1"/>
  <c r="E11" i="9" s="1"/>
  <c r="E44" i="9" a="1"/>
  <c r="E44" i="9" s="1"/>
  <c r="I40" i="9" a="1"/>
  <c r="I40" i="9" s="1"/>
  <c r="E36" i="9" a="1"/>
  <c r="E36" i="9" s="1"/>
  <c r="G30" i="9" a="1"/>
  <c r="G30" i="9" s="1"/>
  <c r="C26" i="9" a="1"/>
  <c r="C26" i="9" s="1"/>
  <c r="I16" i="9" a="1"/>
  <c r="I16" i="9" s="1"/>
  <c r="D11" i="9" a="1"/>
  <c r="D11" i="9" s="1"/>
  <c r="N11" i="9" s="1"/>
  <c r="H45" i="9" a="1"/>
  <c r="H45" i="9" s="1"/>
  <c r="G44" i="9" a="1"/>
  <c r="G44" i="9" s="1"/>
  <c r="F43" i="9" a="1"/>
  <c r="F43" i="9" s="1"/>
  <c r="E42" i="9" a="1"/>
  <c r="E42" i="9" s="1"/>
  <c r="D41" i="9" a="1"/>
  <c r="D41" i="9" s="1"/>
  <c r="N41" i="9" s="1"/>
  <c r="C40" i="9" a="1"/>
  <c r="C40" i="9" s="1"/>
  <c r="I38" i="9" a="1"/>
  <c r="I38" i="9" s="1"/>
  <c r="H37" i="9" a="1"/>
  <c r="H37" i="9" s="1"/>
  <c r="G36" i="9" a="1"/>
  <c r="G36" i="9" s="1"/>
  <c r="F35" i="9" a="1"/>
  <c r="F35" i="9" s="1"/>
  <c r="E34" i="9" a="1"/>
  <c r="E34" i="9" s="1"/>
  <c r="G45" i="9" a="1"/>
  <c r="G45" i="9" s="1"/>
  <c r="F45" i="9" a="1"/>
  <c r="F45" i="9" s="1"/>
  <c r="E45" i="9" a="1"/>
  <c r="E45" i="9" s="1"/>
  <c r="D44" i="9" a="1"/>
  <c r="D44" i="9" s="1"/>
  <c r="N44" i="9" s="1"/>
  <c r="C43" i="9" a="1"/>
  <c r="C43" i="9" s="1"/>
  <c r="I41" i="9" a="1"/>
  <c r="I41" i="9" s="1"/>
  <c r="H40" i="9" a="1"/>
  <c r="H40" i="9" s="1"/>
  <c r="G39" i="9" a="1"/>
  <c r="G39" i="9" s="1"/>
  <c r="F38" i="9" a="1"/>
  <c r="F38" i="9" s="1"/>
  <c r="E37" i="9" a="1"/>
  <c r="E37" i="9" s="1"/>
  <c r="D36" i="9" a="1"/>
  <c r="D36" i="9" s="1"/>
  <c r="N36" i="9" s="1"/>
  <c r="C35" i="9" a="1"/>
  <c r="C35" i="9" s="1"/>
  <c r="I33" i="9" a="1"/>
  <c r="I33" i="9" s="1"/>
  <c r="H32" i="9" a="1"/>
  <c r="H32" i="9" s="1"/>
  <c r="G31" i="9" a="1"/>
  <c r="G31" i="9" s="1"/>
  <c r="F30" i="9" a="1"/>
  <c r="F30" i="9" s="1"/>
  <c r="E29" i="9" a="1"/>
  <c r="E29" i="9" s="1"/>
  <c r="D28" i="9" a="1"/>
  <c r="D28" i="9" s="1"/>
  <c r="N28" i="9" s="1"/>
  <c r="C27" i="9" a="1"/>
  <c r="C27" i="9" s="1"/>
  <c r="I25" i="9" a="1"/>
  <c r="I25" i="9" s="1"/>
  <c r="H24" i="9" a="1"/>
  <c r="H24" i="9" s="1"/>
  <c r="G23" i="9" a="1"/>
  <c r="G23" i="9" s="1"/>
  <c r="F22" i="9" a="1"/>
  <c r="F22" i="9" s="1"/>
  <c r="E21" i="9" a="1"/>
  <c r="E21" i="9" s="1"/>
  <c r="D20" i="9" a="1"/>
  <c r="D20" i="9" s="1"/>
  <c r="N20" i="9" s="1"/>
  <c r="C19" i="9" a="1"/>
  <c r="C19" i="9" s="1"/>
  <c r="I17" i="9" a="1"/>
  <c r="I17" i="9" s="1"/>
  <c r="H16" i="9" a="1"/>
  <c r="H16" i="9" s="1"/>
  <c r="G15" i="9" a="1"/>
  <c r="G15" i="9" s="1"/>
  <c r="F14" i="9" a="1"/>
  <c r="F14" i="9" s="1"/>
  <c r="E13" i="9" a="1"/>
  <c r="E13" i="9" s="1"/>
  <c r="D12" i="9" a="1"/>
  <c r="D12" i="9" s="1"/>
  <c r="N12" i="9" s="1"/>
  <c r="C11" i="9" a="1"/>
  <c r="C11" i="9" s="1"/>
  <c r="I9" i="9" a="1"/>
  <c r="I9" i="9" s="1"/>
  <c r="H8" i="9" a="1"/>
  <c r="H8" i="9" s="1"/>
  <c r="G7" i="9" a="1"/>
  <c r="G7" i="9" s="1"/>
  <c r="F6" i="9" a="1"/>
  <c r="F6" i="9" s="1"/>
  <c r="H9" i="9" a="1"/>
  <c r="H9" i="9" s="1"/>
  <c r="F7" i="9" a="1"/>
  <c r="F7" i="9" s="1"/>
  <c r="E7" i="9" a="1"/>
  <c r="E7" i="9" s="1"/>
  <c r="C6" i="9" a="1"/>
  <c r="C6" i="9" s="1"/>
  <c r="H29" i="9" a="1"/>
  <c r="H29" i="9" s="1"/>
  <c r="D25" i="9" a="1"/>
  <c r="D25" i="9" s="1"/>
  <c r="N25" i="9" s="1"/>
  <c r="G20" i="9" a="1"/>
  <c r="G20" i="9" s="1"/>
  <c r="I14" i="9" a="1"/>
  <c r="I14" i="9" s="1"/>
  <c r="F11" i="9" a="1"/>
  <c r="F11" i="9" s="1"/>
  <c r="F44" i="9" a="1"/>
  <c r="F44" i="9" s="1"/>
  <c r="H38" i="9" a="1"/>
  <c r="H38" i="9" s="1"/>
  <c r="C33" i="9" a="1"/>
  <c r="C33" i="9" s="1"/>
  <c r="E27" i="9" a="1"/>
  <c r="E27" i="9" s="1"/>
  <c r="H22" i="9" a="1"/>
  <c r="H22" i="9" s="1"/>
  <c r="C17" i="9" a="1"/>
  <c r="C17" i="9" s="1"/>
  <c r="F12" i="9" a="1"/>
  <c r="F12" i="9" s="1"/>
  <c r="C9" i="9" a="1"/>
  <c r="C9" i="9" s="1"/>
  <c r="H39" i="9" a="1"/>
  <c r="H39" i="9" s="1"/>
  <c r="C34" i="9" a="1"/>
  <c r="C34" i="9" s="1"/>
  <c r="E28" i="9" a="1"/>
  <c r="E28" i="9" s="1"/>
  <c r="H23" i="9" a="1"/>
  <c r="H23" i="9" s="1"/>
  <c r="D19" i="9" a="1"/>
  <c r="D19" i="9" s="1"/>
  <c r="N19" i="9" s="1"/>
  <c r="F13" i="9" a="1"/>
  <c r="F13" i="9" s="1"/>
  <c r="H7" i="9" a="1"/>
  <c r="H7" i="9" s="1"/>
  <c r="D45" i="9" a="1"/>
  <c r="D45" i="9" s="1"/>
  <c r="N45" i="9" s="1"/>
  <c r="C44" i="9" a="1"/>
  <c r="C44" i="9" s="1"/>
  <c r="I42" i="9" a="1"/>
  <c r="I42" i="9" s="1"/>
  <c r="H41" i="9" a="1"/>
  <c r="H41" i="9" s="1"/>
  <c r="G40" i="9" a="1"/>
  <c r="G40" i="9" s="1"/>
  <c r="F39" i="9" a="1"/>
  <c r="F39" i="9" s="1"/>
  <c r="E38" i="9" a="1"/>
  <c r="E38" i="9" s="1"/>
  <c r="D37" i="9" a="1"/>
  <c r="D37" i="9" s="1"/>
  <c r="N37" i="9" s="1"/>
  <c r="C36" i="9" a="1"/>
  <c r="C36" i="9" s="1"/>
  <c r="I34" i="9" a="1"/>
  <c r="I34" i="9" s="1"/>
  <c r="H33" i="9" a="1"/>
  <c r="H33" i="9" s="1"/>
  <c r="G32" i="9" a="1"/>
  <c r="G32" i="9" s="1"/>
  <c r="F31" i="9" a="1"/>
  <c r="F31" i="9" s="1"/>
  <c r="E30" i="9" a="1"/>
  <c r="E30" i="9" s="1"/>
  <c r="D29" i="9" a="1"/>
  <c r="D29" i="9" s="1"/>
  <c r="N29" i="9" s="1"/>
  <c r="C28" i="9" a="1"/>
  <c r="C28" i="9" s="1"/>
  <c r="I26" i="9" a="1"/>
  <c r="I26" i="9" s="1"/>
  <c r="H25" i="9" a="1"/>
  <c r="H25" i="9" s="1"/>
  <c r="G24" i="9" a="1"/>
  <c r="G24" i="9" s="1"/>
  <c r="F23" i="9" a="1"/>
  <c r="F23" i="9" s="1"/>
  <c r="E22" i="9" a="1"/>
  <c r="E22" i="9" s="1"/>
  <c r="D21" i="9" a="1"/>
  <c r="D21" i="9" s="1"/>
  <c r="N21" i="9" s="1"/>
  <c r="C20" i="9" a="1"/>
  <c r="C20" i="9" s="1"/>
  <c r="I18" i="9" a="1"/>
  <c r="I18" i="9" s="1"/>
  <c r="H17" i="9" a="1"/>
  <c r="H17" i="9" s="1"/>
  <c r="G16" i="9" a="1"/>
  <c r="G16" i="9" s="1"/>
  <c r="F15" i="9" a="1"/>
  <c r="F15" i="9" s="1"/>
  <c r="E14" i="9" a="1"/>
  <c r="E14" i="9" s="1"/>
  <c r="D13" i="9" a="1"/>
  <c r="D13" i="9" s="1"/>
  <c r="C12" i="9" a="1"/>
  <c r="C12" i="9" s="1"/>
  <c r="I10" i="9" a="1"/>
  <c r="I10" i="9" s="1"/>
  <c r="G8" i="9" a="1"/>
  <c r="G8" i="9" s="1"/>
  <c r="E6" i="9" a="1"/>
  <c r="E6" i="9" s="1"/>
  <c r="D7" i="9" a="1"/>
  <c r="D7" i="9" s="1"/>
  <c r="N7" i="9" s="1"/>
  <c r="I30" i="9" a="1"/>
  <c r="I30" i="9" s="1"/>
  <c r="C24" i="9" a="1"/>
  <c r="C24" i="9" s="1"/>
  <c r="E18" i="9" a="1"/>
  <c r="E18" i="9" s="1"/>
  <c r="G12" i="9" a="1"/>
  <c r="G12" i="9" s="1"/>
  <c r="I6" i="9" a="1"/>
  <c r="I6" i="9" s="1"/>
  <c r="I39" i="9" a="1"/>
  <c r="I39" i="9" s="1"/>
  <c r="D34" i="9" a="1"/>
  <c r="D34" i="9" s="1"/>
  <c r="F28" i="9" a="1"/>
  <c r="F28" i="9" s="1"/>
  <c r="G21" i="9" a="1"/>
  <c r="G21" i="9" s="1"/>
  <c r="I15" i="9" a="1"/>
  <c r="I15" i="9" s="1"/>
  <c r="D10" i="9" a="1"/>
  <c r="D10" i="9" s="1"/>
  <c r="D43" i="9" a="1"/>
  <c r="D43" i="9" s="1"/>
  <c r="G38" i="9" a="1"/>
  <c r="G38" i="9" s="1"/>
  <c r="D35" i="9" a="1"/>
  <c r="D35" i="9" s="1"/>
  <c r="F29" i="9" a="1"/>
  <c r="F29" i="9" s="1"/>
  <c r="F21" i="9" a="1"/>
  <c r="F21" i="9" s="1"/>
  <c r="H15" i="9" a="1"/>
  <c r="H15" i="9" s="1"/>
  <c r="E12" i="9" a="1"/>
  <c r="E12" i="9" s="1"/>
  <c r="G6" i="9" a="1"/>
  <c r="G6" i="9" s="1"/>
  <c r="G46" i="9" s="1"/>
  <c r="L47" i="9"/>
  <c r="C46" i="9" l="1"/>
  <c r="H46" i="9"/>
  <c r="E46" i="9"/>
  <c r="F46" i="9"/>
  <c r="I46" i="9"/>
  <c r="D46" i="9"/>
  <c r="N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9" authorId="0" shapeId="0" xr:uid="{9A9EC488-8BB3-452A-838E-950363F6F24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Date on Voucher 25/4/26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38" authorId="0" shapeId="0" xr:uid="{67DA26A9-D6A1-4466-9509-594C2E5AD9A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15800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<sst xmlns="http://schemas.openxmlformats.org/spreadsheetml/2006/main" count="704" uniqueCount="221">
  <si>
    <t>Party</t>
  </si>
  <si>
    <t>Type</t>
  </si>
  <si>
    <t>Date</t>
  </si>
  <si>
    <t>Umashankar</t>
  </si>
  <si>
    <t>Adv against Salary</t>
  </si>
  <si>
    <t>Amount</t>
  </si>
  <si>
    <t>Ashok</t>
  </si>
  <si>
    <t xml:space="preserve">Adv against exp </t>
  </si>
  <si>
    <t>Naration</t>
  </si>
  <si>
    <t>Payment by Cash, before going to home</t>
  </si>
  <si>
    <t>Transport</t>
  </si>
  <si>
    <t>Expense</t>
  </si>
  <si>
    <t>Gurpreet</t>
  </si>
  <si>
    <t>5mm Sunboad transportation</t>
  </si>
  <si>
    <t>SBI Map Frame work</t>
  </si>
  <si>
    <t>Vehicle</t>
  </si>
  <si>
    <t>Tea Expense</t>
  </si>
  <si>
    <t>for double sided tape purchase</t>
  </si>
  <si>
    <t>Rakesh</t>
  </si>
  <si>
    <t>Kirti Kimar</t>
  </si>
  <si>
    <t>upi payment - Jaskaran (ph-7, Mohali) ; Kasoli (HP)</t>
  </si>
  <si>
    <t xml:space="preserve">upi payment to Sachin Grover A/c for SBI Frame </t>
  </si>
  <si>
    <t>Narendra</t>
  </si>
  <si>
    <t>adv- for Zira trolley - Tour</t>
  </si>
  <si>
    <t>Voucher received - 1845/-</t>
  </si>
  <si>
    <t>Rapido</t>
  </si>
  <si>
    <t>Conveyance</t>
  </si>
  <si>
    <t>Rapido  - Melody house</t>
  </si>
  <si>
    <t>Ashok Driver</t>
  </si>
  <si>
    <t>CH01 TB 2791 - Fastag recharge</t>
  </si>
  <si>
    <t>Amit Driver</t>
  </si>
  <si>
    <t>cash</t>
  </si>
  <si>
    <t>Harsh Kumar</t>
  </si>
  <si>
    <t>Sirhand KFC - 8x8 -- as per Rakesh instruction</t>
  </si>
  <si>
    <t xml:space="preserve">Square pipe transportation </t>
  </si>
  <si>
    <t>upi payment</t>
  </si>
  <si>
    <t>channel repair</t>
  </si>
  <si>
    <t>for Shimla and Solan</t>
  </si>
  <si>
    <t>Milk - 32+64</t>
  </si>
  <si>
    <t>Uma - Indian Bank - too &amp; fro</t>
  </si>
  <si>
    <t>Adv against wages</t>
  </si>
  <si>
    <t xml:space="preserve">damru pillar - </t>
  </si>
  <si>
    <t>Purchase</t>
  </si>
  <si>
    <t>Local</t>
  </si>
  <si>
    <t>Printer Paper rims - 02 nos. (along with Parmod)</t>
  </si>
  <si>
    <t>Milk</t>
  </si>
  <si>
    <t>Milk - 34+34</t>
  </si>
  <si>
    <t>Transportation</t>
  </si>
  <si>
    <t>Rakesh- Redi</t>
  </si>
  <si>
    <t>GI &amp; MS Wire</t>
  </si>
  <si>
    <t>Uma - TDI Mall - KFC Pillar</t>
  </si>
  <si>
    <t>Adv against milk for tea</t>
  </si>
  <si>
    <t>Adv to be adjusted to salary - Expense settlement</t>
  </si>
  <si>
    <t>Shambhu</t>
  </si>
  <si>
    <t>Adv against Recce</t>
  </si>
  <si>
    <t>Paytm  - adv against wages</t>
  </si>
  <si>
    <t>Vehicle - 26/5 -Zirakpur,Ludhiana ; 28/5 - KFC TDF Mall</t>
  </si>
  <si>
    <t>Payment against voucher settlement</t>
  </si>
  <si>
    <t>Mukesh</t>
  </si>
  <si>
    <t>Voucher payment</t>
  </si>
  <si>
    <t>Sunil</t>
  </si>
  <si>
    <t>Photo - Sachdeva Traders - Livepure</t>
  </si>
  <si>
    <t>Mobile Recharge</t>
  </si>
  <si>
    <t>Jio</t>
  </si>
  <si>
    <t>Jio Business number recharge</t>
  </si>
  <si>
    <t>for Milk etc</t>
  </si>
  <si>
    <t>Shiprocket</t>
  </si>
  <si>
    <t>Shiprocket wallet</t>
  </si>
  <si>
    <t>Tax- - too &amp; fro - BNI Friday meeting - Hayat</t>
  </si>
  <si>
    <t xml:space="preserve">for 47 installation </t>
  </si>
  <si>
    <t>personal advance</t>
  </si>
  <si>
    <t>to paytm to sachin - milk etc</t>
  </si>
  <si>
    <t>adv</t>
  </si>
  <si>
    <t>Dev</t>
  </si>
  <si>
    <t>2.5" Nail purchase</t>
  </si>
  <si>
    <t>Sachin</t>
  </si>
  <si>
    <t>food allowance</t>
  </si>
  <si>
    <t>by paytm - against food allowance</t>
  </si>
  <si>
    <t>Material from VR Trader</t>
  </si>
  <si>
    <t>Voucher received - 1391</t>
  </si>
  <si>
    <t>Hayat sign Board - poster -497</t>
  </si>
  <si>
    <t>Mahipal</t>
  </si>
  <si>
    <t>Sheet Bending - 48 nos -8'x3' @2/sqft-; 8'x4' -22 nos @90/sheet</t>
  </si>
  <si>
    <t>food expense for late working</t>
  </si>
  <si>
    <t>Hariom Vehicle - settled against expense</t>
  </si>
  <si>
    <t>Paytm -1900 + 100- from uma --- settled against voucher 30/6/26</t>
  </si>
  <si>
    <t>CNG Refill - by cash</t>
  </si>
  <si>
    <t>Swiggy</t>
  </si>
  <si>
    <t>f0r Rakesh &amp; Umashankar</t>
  </si>
  <si>
    <t>Mukesh (for printing late night till 12:00</t>
  </si>
  <si>
    <t>Mukesh  - lunch (for printing)</t>
  </si>
  <si>
    <t>Mukesh  - diner (for printing)</t>
  </si>
  <si>
    <t>Paytm</t>
  </si>
  <si>
    <t>Nitin Jalota</t>
  </si>
  <si>
    <t>Recce - Verve Marshal - PO - via YBS</t>
  </si>
  <si>
    <t>Raju Tea</t>
  </si>
  <si>
    <t>for 22/6 &amp; 23/6</t>
  </si>
  <si>
    <t>Adv against salary - Jio phone recharge</t>
  </si>
  <si>
    <t>Voucher - Recce - Amb and Gumarwin</t>
  </si>
  <si>
    <t>Exhaust fan and other purchases</t>
  </si>
  <si>
    <t>Mannu</t>
  </si>
  <si>
    <t>Hardware purcahse - DP Box, Ball Valve, float valve</t>
  </si>
  <si>
    <t>Adv against Bill (work)</t>
  </si>
  <si>
    <t>25/6 -  4+3=07 ; 26/6 - 2+4=06</t>
  </si>
  <si>
    <t>Water -225 + zero Sugar -40  +6 fee</t>
  </si>
  <si>
    <t>Settled against voucher dt. 30/6/26 - Tour (750x7+500x6=8250)</t>
  </si>
  <si>
    <t>for material</t>
  </si>
  <si>
    <t>milk+ tea</t>
  </si>
  <si>
    <t xml:space="preserve">Wooden Batten 2"x1.5" - 06 nos - JK Movie Night </t>
  </si>
  <si>
    <t>Voucher-2200 - 2000 (adv on 24/6/26)</t>
  </si>
  <si>
    <t>Pen - 500 + Chocolate - 500 + photographer -3000</t>
  </si>
  <si>
    <t xml:space="preserve">Settled against voucher dt. 30/6/26 </t>
  </si>
  <si>
    <t>7x@20 + 1x@15</t>
  </si>
  <si>
    <t>hardware</t>
  </si>
  <si>
    <t>transportation for Media</t>
  </si>
  <si>
    <t>Atibal</t>
  </si>
  <si>
    <t>HariOM</t>
  </si>
  <si>
    <t>Vehicle Expense - 22/6 to 28/06</t>
  </si>
  <si>
    <t>Bisleri</t>
  </si>
  <si>
    <t>Bisleri - 250mlx 24 pcs</t>
  </si>
  <si>
    <t>Monthly bike pass</t>
  </si>
  <si>
    <t>Aroma Sec 22 (to &amp; fro)</t>
  </si>
  <si>
    <t>Voucher - SR Enterprises - Ludhiana</t>
  </si>
  <si>
    <t>Voucher - tour expenses</t>
  </si>
  <si>
    <t>Freight</t>
  </si>
  <si>
    <t>Freight against - 11 boxes (109 standee) from Delhi</t>
  </si>
  <si>
    <t>02/06- 06 + 03/06 - 3 nos</t>
  </si>
  <si>
    <t>Batten</t>
  </si>
  <si>
    <t>Anil</t>
  </si>
  <si>
    <t>Parmod Chair - Hydraulic Repair</t>
  </si>
  <si>
    <t>Sheet for bending - to Mahipal</t>
  </si>
  <si>
    <t>Sheet Bending - charges</t>
  </si>
  <si>
    <t>voucher submitted</t>
  </si>
  <si>
    <t>01/07 - 2000 + 03/07 - 4000</t>
  </si>
  <si>
    <t>Tent Card - Ethios Sec 8</t>
  </si>
  <si>
    <t>Wipper Repair - 100 + Food All - 150</t>
  </si>
  <si>
    <t>Mobile recharge</t>
  </si>
  <si>
    <t>Milk - 66 + coffee -10</t>
  </si>
  <si>
    <t>connection wire etc (but wire was purchase directly)</t>
  </si>
  <si>
    <t>Paytm direct to dhabha</t>
  </si>
  <si>
    <t>Grand Total</t>
  </si>
  <si>
    <t>Sum of Amount</t>
  </si>
  <si>
    <t>for SBI Frames - via Mukesh (Ashok)</t>
  </si>
  <si>
    <t>Sr. #</t>
  </si>
  <si>
    <t>Party/ Employee</t>
  </si>
  <si>
    <t>Voucher Amount</t>
  </si>
  <si>
    <t>Recovery Amt.</t>
  </si>
  <si>
    <t>Recovery Against</t>
  </si>
  <si>
    <t>Voucher Details</t>
  </si>
  <si>
    <t>Suraj Vehicle - Solan &amp; Shimla</t>
  </si>
  <si>
    <t>Remarks</t>
  </si>
  <si>
    <t>Food Allowance + Himachal Entry fee</t>
  </si>
  <si>
    <t>Vehicle - Mishra ji</t>
  </si>
  <si>
    <t>KFC Work - Zirakpur , ludhiana</t>
  </si>
  <si>
    <t>Credit Card - 6008</t>
  </si>
  <si>
    <t>KFC Work - TDI Mall</t>
  </si>
  <si>
    <t>Parmod</t>
  </si>
  <si>
    <t>KFC Moga</t>
  </si>
  <si>
    <t>KFC - Golddust Patiala (food all -2 person)</t>
  </si>
  <si>
    <t>Philips Recce - Ludhiana area</t>
  </si>
  <si>
    <t>Harish</t>
  </si>
  <si>
    <t>Paid to Suraj for Diesel</t>
  </si>
  <si>
    <t>Voucher no.</t>
  </si>
  <si>
    <t>=5000 HKL - 2000 uma</t>
  </si>
  <si>
    <t>Patiala visit</t>
  </si>
  <si>
    <t>Suraj Vehicle</t>
  </si>
  <si>
    <t>Advance Rs.</t>
  </si>
  <si>
    <t xml:space="preserve">Adv Given to </t>
  </si>
  <si>
    <t>Ludhiana to Jalandhar (Recce)</t>
  </si>
  <si>
    <t>Dsaua , Punjab</t>
  </si>
  <si>
    <t>HKL UPI</t>
  </si>
  <si>
    <t>Cash</t>
  </si>
  <si>
    <t>Bhatinda, Ferozpur</t>
  </si>
  <si>
    <t>.</t>
  </si>
  <si>
    <t>Paid Amount</t>
  </si>
  <si>
    <t>2A</t>
  </si>
  <si>
    <t>Delhi Visit  - Parmod Pick up</t>
  </si>
  <si>
    <t>to be Rocovered - 810</t>
  </si>
  <si>
    <t xml:space="preserve">BOI , SBI , Misc </t>
  </si>
  <si>
    <t>credit card</t>
  </si>
  <si>
    <t>Rounded - 68</t>
  </si>
  <si>
    <t>hardware purchase</t>
  </si>
  <si>
    <t>paid by  PN online -10k</t>
  </si>
  <si>
    <t>HP Recce - Himchal</t>
  </si>
  <si>
    <t>Rohtak Recce</t>
  </si>
  <si>
    <t>Punjab</t>
  </si>
  <si>
    <t>Shiv Bahadur Yadav</t>
  </si>
  <si>
    <t xml:space="preserve">Card </t>
  </si>
  <si>
    <t>Jai Durga Electric</t>
  </si>
  <si>
    <t>Kishore Welder</t>
  </si>
  <si>
    <t>paid by PN directly-Cash</t>
  </si>
  <si>
    <t>paid by PN directly - upi</t>
  </si>
  <si>
    <t>AC, Fan , Exhaust Fan fixing</t>
  </si>
  <si>
    <t>Freight for 11 Boxes - 109 Standee</t>
  </si>
  <si>
    <t>Batten purchase</t>
  </si>
  <si>
    <t>purchase , local visit</t>
  </si>
  <si>
    <t>food and other expense</t>
  </si>
  <si>
    <t>Narender</t>
  </si>
  <si>
    <t>Mobile Purchase - 3 EMI Load - Credit Card - 6008</t>
  </si>
  <si>
    <t xml:space="preserve">Amount </t>
  </si>
  <si>
    <t>Recovered</t>
  </si>
  <si>
    <t>VN 33</t>
  </si>
  <si>
    <t>Kamal Sethi</t>
  </si>
  <si>
    <t>PG Electricity Bill</t>
  </si>
  <si>
    <t>YBS account</t>
  </si>
  <si>
    <t>for Visit to Delhi - PN (Recovery against Voucher - VN10)</t>
  </si>
  <si>
    <t>Sum of Recovery Amt.</t>
  </si>
  <si>
    <t>Sum of Advance Rs.</t>
  </si>
  <si>
    <t xml:space="preserve"> </t>
  </si>
  <si>
    <t>Adv Given to</t>
  </si>
  <si>
    <t>Party (helper)</t>
  </si>
  <si>
    <t>Employee or Party</t>
  </si>
  <si>
    <t>Amount Paid</t>
  </si>
  <si>
    <t>Adv given to 
(from Vouher)</t>
  </si>
  <si>
    <t>Voucher
 Amount</t>
  </si>
  <si>
    <t>Type
(Adv Category)</t>
  </si>
  <si>
    <t>Amount to be recovered</t>
  </si>
  <si>
    <t>Paid Amount (against Voucher)</t>
  </si>
  <si>
    <t>Paytm to KHL</t>
  </si>
  <si>
    <t>Amount Received (self Declaration - other than Harish)</t>
  </si>
  <si>
    <t>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</si>
</sst>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dd/mmm/yyyy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1"/>
      <color rgb="FF808080"/>
      <name val="Aptos Narrow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E6F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5" fontId="0" fillId="0" borderId="0" xfId="1" applyNumberFormat="1" applyFont="1"/>
    <xf numFmtId="16" fontId="0" fillId="0" borderId="0" xfId="0" applyNumberFormat="1"/>
    <xf numFmtId="0" fontId="0" fillId="0" borderId="0" xfId="0" pivotButton="1"/>
    <xf numFmtId="165" fontId="0" fillId="0" borderId="0" xfId="0" applyNumberFormat="1"/>
    <xf numFmtId="0" fontId="0" fillId="2" borderId="0" xfId="0" applyFill="1"/>
    <xf numFmtId="0" fontId="2" fillId="0" borderId="0" xfId="0" applyFont="1"/>
    <xf numFmtId="166" fontId="0" fillId="0" borderId="0" xfId="0" applyNumberFormat="1"/>
    <xf numFmtId="0" fontId="0" fillId="0" borderId="0" xfId="0" quotePrefix="1"/>
    <xf numFmtId="166" fontId="0" fillId="2" borderId="0" xfId="0" applyNumberFormat="1" applyFill="1"/>
    <xf numFmtId="0" fontId="0" fillId="0" borderId="0" xfId="0" applyAlignment="1">
      <alignment horizontal="right"/>
    </xf>
    <xf numFmtId="0" fontId="5" fillId="0" borderId="0" xfId="0" applyFont="1"/>
    <xf numFmtId="165" fontId="5" fillId="0" borderId="0" xfId="1" applyNumberFormat="1" applyFont="1"/>
    <xf numFmtId="165" fontId="7" fillId="0" borderId="0" xfId="1" applyNumberFormat="1" applyFont="1"/>
    <xf numFmtId="165" fontId="8" fillId="0" borderId="0" xfId="1" applyNumberFormat="1" applyFont="1"/>
    <xf numFmtId="15" fontId="0" fillId="0" borderId="0" xfId="0" applyNumberFormat="1"/>
    <xf numFmtId="0" fontId="6" fillId="0" borderId="0" xfId="0" applyFont="1"/>
    <xf numFmtId="0" fontId="7" fillId="0" borderId="0" xfId="0" applyFont="1"/>
    <xf numFmtId="0" fontId="0" fillId="0" borderId="0" xfId="0" applyNumberFormat="1"/>
    <xf numFmtId="0" fontId="2" fillId="3" borderId="0" xfId="0" applyFont="1" applyFill="1"/>
    <xf numFmtId="0" fontId="9" fillId="3" borderId="0" xfId="0" applyFont="1" applyFill="1"/>
    <xf numFmtId="0" fontId="0" fillId="3" borderId="0" xfId="0" applyFill="1"/>
    <xf numFmtId="165" fontId="2" fillId="3" borderId="0" xfId="0" applyNumberFormat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novo" refreshedDate="46211.599620717592" createdVersion="8" refreshedVersion="8" minRefreshableVersion="3" recordCount="124" xr:uid="{A9ACA903-7D61-4D7C-B464-BEDD5F5D5CEF}">
  <cacheSource type="worksheet">
    <worksheetSource ref="C2:G130" sheet="Petty Cash book"/>
  </cacheSource>
  <cacheFields count="5">
    <cacheField name="Date" numFmtId="14">
      <sharedItems containsNonDate="0" containsDate="1" containsString="0" containsBlank="1" minDate="2026-05-04T00:00:00" maxDate="2026-07-09T00:00:00"/>
    </cacheField>
    <cacheField name="Party" numFmtId="0">
      <sharedItems count="35">
        <s v="Umashankar"/>
        <s v="Ashok"/>
        <s v="Gurpreet"/>
        <s v="Kirti Kimar"/>
        <s v="Narendra"/>
        <s v="Rapido"/>
        <s v="Ashok Driver"/>
        <s v="Amit Driver"/>
        <s v="Harsh Kumar"/>
        <s v="Rakesh"/>
        <s v="Local"/>
        <s v="Transportation"/>
        <s v="Shambhu"/>
        <s v="Vehicle"/>
        <s v="Mukesh"/>
        <s v="Sunil"/>
        <s v="Jio"/>
        <s v="Shiprocket"/>
        <s v="Dev"/>
        <s v="Sachin"/>
        <s v="Transport"/>
        <s v="Mahipal"/>
        <s v="Swiggy"/>
        <s v="Paytm"/>
        <s v="Nitin Jalota"/>
        <s v="Raju Tea"/>
        <s v="Exh fan "/>
        <s v="Mannu"/>
        <s v="Purchase"/>
        <s v="Atibal"/>
        <s v="HariOM"/>
        <s v="Bisleri"/>
        <s v="Freight"/>
        <s v="Batten"/>
        <s v="Anil"/>
      </sharedItems>
    </cacheField>
    <cacheField name="Type" numFmtId="0">
      <sharedItems count="9">
        <s v="Adv against Salary"/>
        <s v="Adv against exp "/>
        <s v="Transport"/>
        <s v="Expense"/>
        <s v="Conveyance"/>
        <s v="Purchase"/>
        <s v="Adv via Exp settlement"/>
        <s v="Mobile Recharge"/>
        <s v="Transportation"/>
      </sharedItems>
    </cacheField>
    <cacheField name="Amount" numFmtId="165">
      <sharedItems containsSemiMixedTypes="0" containsString="0" containsNumber="1" minValue="33" maxValue="15800"/>
    </cacheField>
    <cacheField name="Narat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novo" refreshedDate="46212.555552199075" createdVersion="8" refreshedVersion="8" minRefreshableVersion="3" recordCount="46" xr:uid="{B7168BB9-D039-435D-A42D-4395F2340390}">
  <cacheSource type="worksheet">
    <worksheetSource ref="C3:M49" sheet="Vochers"/>
  </cacheSource>
  <cacheFields count="11">
    <cacheField name="Date" numFmtId="0">
      <sharedItems containsNonDate="0" containsDate="1" containsString="0" containsBlank="1" minDate="2026-04-30T00:00:00" maxDate="2026-07-07T00:00:00"/>
    </cacheField>
    <cacheField name="Party/ Employee" numFmtId="0">
      <sharedItems count="15">
        <s v="Suraj Vehicle"/>
        <s v="Rakesh"/>
        <s v="Vehicle - Mishra ji"/>
        <s v="Umashankar"/>
        <s v="Mukesh"/>
        <s v="Sunil"/>
        <s v="Mannu"/>
        <s v="HariOM"/>
        <s v="Shiv Bahadur Yadav"/>
        <s v="Jai Durga Electric"/>
        <s v="Kishore Welder"/>
        <s v="Freight"/>
        <s v="Batten"/>
        <s v="Narender"/>
        <s v="Gurpreet"/>
      </sharedItems>
    </cacheField>
    <cacheField name="Voucher no." numFmtId="0">
      <sharedItems containsBlank="1" containsMixedTypes="1" containsNumber="1" containsInteger="1" minValue="1" maxValue="33"/>
    </cacheField>
    <cacheField name="Voucher Amount" numFmtId="165">
      <sharedItems containsString="0" containsBlank="1" containsNumber="1" containsInteger="1" minValue="500" maxValue="40448"/>
    </cacheField>
    <cacheField name="Paid Amount" numFmtId="165">
      <sharedItems containsString="0" containsBlank="1" containsNumber="1" containsInteger="1" minValue="-564" maxValue="11493"/>
    </cacheField>
    <cacheField name="Voucher Details" numFmtId="0">
      <sharedItems containsBlank="1"/>
    </cacheField>
    <cacheField name="Advance Rs." numFmtId="0">
      <sharedItems containsString="0" containsBlank="1" containsNumber="1" containsInteger="1" minValue="200" maxValue="4400"/>
    </cacheField>
    <cacheField name="Adv Given to " numFmtId="0">
      <sharedItems containsBlank="1" count="5">
        <m/>
        <s v="Narendra"/>
        <s v="Sunil"/>
        <s v="Suraj Vehicle"/>
        <s v="HariOM"/>
      </sharedItems>
    </cacheField>
    <cacheField name="Remarks" numFmtId="0">
      <sharedItems containsBlank="1"/>
    </cacheField>
    <cacheField name="Recovery Amt." numFmtId="0">
      <sharedItems containsString="0" containsBlank="1" containsNumber="1" containsInteger="1" minValue="200" maxValue="27100"/>
    </cacheField>
    <cacheField name="Recovery Against" numFmtId="0">
      <sharedItems containsBlank="1" count="8">
        <s v="Rakesh"/>
        <m/>
        <s v="Credit Card - 6008"/>
        <s v="Mukesh"/>
        <s v="Parmod"/>
        <s v="Harish"/>
        <s v="credit card"/>
        <s v="Card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d v="2026-05-07T00:00:00"/>
    <x v="0"/>
    <x v="0"/>
    <n v="10000"/>
    <s v="Payment by Cash, before going to home"/>
  </r>
  <r>
    <d v="2026-05-07T00:00:00"/>
    <x v="1"/>
    <x v="1"/>
    <n v="2500"/>
    <s v="SBI Map Frame work"/>
  </r>
  <r>
    <d v="2026-05-08T00:00:00"/>
    <x v="2"/>
    <x v="2"/>
    <n v="200"/>
    <s v="5mm Sunboad transportation"/>
  </r>
  <r>
    <d v="2026-05-08T00:00:00"/>
    <x v="1"/>
    <x v="1"/>
    <n v="500"/>
    <s v="SBI Map Frame work"/>
  </r>
  <r>
    <d v="2026-05-08T00:00:00"/>
    <x v="1"/>
    <x v="1"/>
    <n v="1000"/>
    <s v="SBI Map Frame work"/>
  </r>
  <r>
    <d v="2026-05-12T00:00:00"/>
    <x v="2"/>
    <x v="1"/>
    <n v="100"/>
    <s v="Tea Expense"/>
  </r>
  <r>
    <d v="2026-05-15T00:00:00"/>
    <x v="2"/>
    <x v="1"/>
    <n v="300"/>
    <s v="for double sided tape purchase"/>
  </r>
  <r>
    <d v="2026-05-15T00:00:00"/>
    <x v="1"/>
    <x v="1"/>
    <n v="1400"/>
    <s v="upi payment to Sachin Grover A/c for SBI Frame "/>
  </r>
  <r>
    <d v="2026-05-15T00:00:00"/>
    <x v="3"/>
    <x v="3"/>
    <n v="3000"/>
    <s v="upi payment - Jaskaran (ph-7, Mohali) ; Kasoli (HP)"/>
  </r>
  <r>
    <d v="2026-05-16T00:00:00"/>
    <x v="1"/>
    <x v="1"/>
    <n v="700"/>
    <s v="upi payment to Sachin Grover A/c for SBI Frame "/>
  </r>
  <r>
    <d v="2026-05-04T00:00:00"/>
    <x v="4"/>
    <x v="1"/>
    <n v="1000"/>
    <s v="adv- for Zira trolley - Tour"/>
  </r>
  <r>
    <d v="2026-05-04T00:00:00"/>
    <x v="0"/>
    <x v="1"/>
    <n v="2140"/>
    <s v="Voucher received - 1845/-"/>
  </r>
  <r>
    <d v="2026-05-04T00:00:00"/>
    <x v="5"/>
    <x v="4"/>
    <n v="102"/>
    <s v="Rapido  - Melody house"/>
  </r>
  <r>
    <d v="2026-05-05T00:00:00"/>
    <x v="6"/>
    <x v="1"/>
    <n v="500"/>
    <s v="CH01 TB 2791 - Fastag recharge"/>
  </r>
  <r>
    <d v="2026-05-06T00:00:00"/>
    <x v="7"/>
    <x v="0"/>
    <n v="200"/>
    <s v="cash"/>
  </r>
  <r>
    <d v="2026-05-06T00:00:00"/>
    <x v="8"/>
    <x v="3"/>
    <n v="2100"/>
    <s v="Sirhand KFC - 8x8 -- as per Rakesh instruction"/>
  </r>
  <r>
    <d v="2026-05-20T00:00:00"/>
    <x v="2"/>
    <x v="0"/>
    <n v="100"/>
    <s v="Square pipe transportation "/>
  </r>
  <r>
    <d v="2026-05-17T00:00:00"/>
    <x v="7"/>
    <x v="0"/>
    <n v="200"/>
    <s v="upi payment"/>
  </r>
  <r>
    <d v="2026-05-20T00:00:00"/>
    <x v="2"/>
    <x v="0"/>
    <n v="1500"/>
    <s v="channel repair"/>
  </r>
  <r>
    <d v="2026-05-21T00:00:00"/>
    <x v="9"/>
    <x v="1"/>
    <n v="5000"/>
    <s v="for Shimla and Solan"/>
  </r>
  <r>
    <d v="2026-05-22T00:00:00"/>
    <x v="2"/>
    <x v="1"/>
    <n v="100"/>
    <s v="Milk - 32+64"/>
  </r>
  <r>
    <d v="2026-05-22T00:00:00"/>
    <x v="5"/>
    <x v="4"/>
    <n v="238"/>
    <s v="Uma - Indian Bank - too &amp; fro"/>
  </r>
  <r>
    <d v="2026-05-28T00:00:00"/>
    <x v="0"/>
    <x v="0"/>
    <n v="500"/>
    <s v="Adv against wages"/>
  </r>
  <r>
    <d v="2026-05-23T00:00:00"/>
    <x v="9"/>
    <x v="1"/>
    <n v="1500"/>
    <s v="damru pillar - "/>
  </r>
  <r>
    <d v="2026-05-23T00:00:00"/>
    <x v="10"/>
    <x v="5"/>
    <n v="500"/>
    <s v="Printer Paper rims - 02 nos. (along with Parmod)"/>
  </r>
  <r>
    <d v="2026-05-23T00:00:00"/>
    <x v="2"/>
    <x v="1"/>
    <n v="68"/>
    <s v="Milk - 34+34"/>
  </r>
  <r>
    <d v="2026-05-28T00:00:00"/>
    <x v="11"/>
    <x v="3"/>
    <n v="100"/>
    <s v="Rakesh- Redi"/>
  </r>
  <r>
    <d v="2026-05-28T00:00:00"/>
    <x v="9"/>
    <x v="1"/>
    <n v="500"/>
    <s v="GI &amp; MS Wire"/>
  </r>
  <r>
    <d v="2026-05-28T00:00:00"/>
    <x v="9"/>
    <x v="1"/>
    <n v="700"/>
    <s v="Uma - TDI Mall - KFC Pillar"/>
  </r>
  <r>
    <d v="2026-05-29T00:00:00"/>
    <x v="2"/>
    <x v="1"/>
    <n v="500"/>
    <s v="Adv against milk for tea"/>
  </r>
  <r>
    <d v="2026-05-29T00:00:00"/>
    <x v="0"/>
    <x v="6"/>
    <n v="720"/>
    <s v="Adv to be adjusted to salary - Expense settlement"/>
  </r>
  <r>
    <d v="2026-05-29T00:00:00"/>
    <x v="12"/>
    <x v="1"/>
    <n v="500"/>
    <m/>
  </r>
  <r>
    <d v="2026-05-29T00:00:00"/>
    <x v="0"/>
    <x v="0"/>
    <n v="3000"/>
    <m/>
  </r>
  <r>
    <d v="2026-05-29T00:00:00"/>
    <x v="0"/>
    <x v="1"/>
    <n v="2000"/>
    <s v="Adv against Recce"/>
  </r>
  <r>
    <d v="2026-05-31T00:00:00"/>
    <x v="0"/>
    <x v="1"/>
    <n v="1000"/>
    <s v="Paytm  - adv against wages"/>
  </r>
  <r>
    <d v="2026-05-31T00:00:00"/>
    <x v="0"/>
    <x v="0"/>
    <n v="15800"/>
    <s v="Mobile Purchase - 3 EMI Load"/>
  </r>
  <r>
    <m/>
    <x v="13"/>
    <x v="3"/>
    <n v="4900"/>
    <s v="Vehicle - 26/5 -Zirakpur,Ludhiana ; 28/5 - KFC TDF Mall"/>
  </r>
  <r>
    <m/>
    <x v="9"/>
    <x v="3"/>
    <n v="725"/>
    <s v="Payment against voucher settlement"/>
  </r>
  <r>
    <m/>
    <x v="14"/>
    <x v="3"/>
    <n v="1000"/>
    <s v="Voucher payment"/>
  </r>
  <r>
    <d v="2026-06-02T00:00:00"/>
    <x v="15"/>
    <x v="0"/>
    <n v="1000"/>
    <m/>
  </r>
  <r>
    <d v="2026-06-02T00:00:00"/>
    <x v="14"/>
    <x v="1"/>
    <n v="500"/>
    <s v="Photo - Sachdeva Traders - Livepure"/>
  </r>
  <r>
    <d v="2026-05-22T00:00:00"/>
    <x v="16"/>
    <x v="7"/>
    <n v="349"/>
    <s v="Jio Business number recharge"/>
  </r>
  <r>
    <d v="2026-06-04T00:00:00"/>
    <x v="2"/>
    <x v="1"/>
    <n v="500"/>
    <s v="for Milk etc"/>
  </r>
  <r>
    <d v="2026-06-04T00:00:00"/>
    <x v="1"/>
    <x v="1"/>
    <n v="1000"/>
    <s v="for SBI Frames - via Mukesh"/>
  </r>
  <r>
    <d v="2026-06-04T00:00:00"/>
    <x v="17"/>
    <x v="3"/>
    <n v="200"/>
    <s v="Shiprocket wallet"/>
  </r>
  <r>
    <d v="2026-06-05T00:00:00"/>
    <x v="2"/>
    <x v="1"/>
    <n v="500"/>
    <s v="for Milk etc"/>
  </r>
  <r>
    <d v="2026-06-05T00:00:00"/>
    <x v="14"/>
    <x v="1"/>
    <n v="100"/>
    <s v="for 47 installation "/>
  </r>
  <r>
    <d v="2026-06-05T00:00:00"/>
    <x v="5"/>
    <x v="3"/>
    <n v="272"/>
    <s v="Tax- - too &amp; fro - BNI Friday meeting - Hayat"/>
  </r>
  <r>
    <d v="2026-06-15T00:00:00"/>
    <x v="0"/>
    <x v="0"/>
    <n v="500"/>
    <s v="personal advance"/>
  </r>
  <r>
    <d v="2026-06-10T00:00:00"/>
    <x v="2"/>
    <x v="1"/>
    <n v="500"/>
    <s v="to paytm to sachin - milk etc"/>
  </r>
  <r>
    <d v="2026-06-12T00:00:00"/>
    <x v="2"/>
    <x v="1"/>
    <n v="500"/>
    <s v="to paytm to sachin - milk etc"/>
  </r>
  <r>
    <d v="2026-06-15T00:00:00"/>
    <x v="18"/>
    <x v="0"/>
    <n v="200"/>
    <s v="adv"/>
  </r>
  <r>
    <d v="2026-06-16T00:00:00"/>
    <x v="18"/>
    <x v="0"/>
    <n v="1000"/>
    <s v="adv"/>
  </r>
  <r>
    <d v="2026-06-16T00:00:00"/>
    <x v="14"/>
    <x v="1"/>
    <n v="500"/>
    <m/>
  </r>
  <r>
    <d v="2026-06-17T00:00:00"/>
    <x v="18"/>
    <x v="3"/>
    <n v="50"/>
    <s v="2.5&quot; Nail purchase"/>
  </r>
  <r>
    <d v="2026-06-17T00:00:00"/>
    <x v="19"/>
    <x v="3"/>
    <n v="500"/>
    <s v="food allowance"/>
  </r>
  <r>
    <d v="2026-06-17T00:00:00"/>
    <x v="4"/>
    <x v="1"/>
    <n v="5000"/>
    <m/>
  </r>
  <r>
    <d v="2026-06-19T00:00:00"/>
    <x v="4"/>
    <x v="1"/>
    <n v="500"/>
    <m/>
  </r>
  <r>
    <d v="2026-06-20T00:00:00"/>
    <x v="4"/>
    <x v="1"/>
    <n v="4000"/>
    <m/>
  </r>
  <r>
    <d v="2026-06-18T00:00:00"/>
    <x v="0"/>
    <x v="1"/>
    <n v="1000"/>
    <s v="by paytm - against food allowance"/>
  </r>
  <r>
    <d v="2026-06-19T00:00:00"/>
    <x v="20"/>
    <x v="8"/>
    <n v="250"/>
    <s v="Material from VR Trader"/>
  </r>
  <r>
    <d v="2026-06-19T00:00:00"/>
    <x v="0"/>
    <x v="1"/>
    <n v="1500"/>
    <s v="Voucher received - 1391"/>
  </r>
  <r>
    <d v="2026-06-20T00:00:00"/>
    <x v="1"/>
    <x v="1"/>
    <n v="1000"/>
    <s v="Hayat sign Board - poster -497"/>
  </r>
  <r>
    <d v="2026-06-20T00:00:00"/>
    <x v="21"/>
    <x v="3"/>
    <n v="4000"/>
    <s v="Sheet Bending - 48 nos -8'x3' @2/sqft-; 8'x4' -22 nos @90/sheet"/>
  </r>
  <r>
    <d v="2026-06-21T00:00:00"/>
    <x v="9"/>
    <x v="3"/>
    <n v="300"/>
    <s v="food expense for late working"/>
  </r>
  <r>
    <d v="2026-06-21T00:00:00"/>
    <x v="14"/>
    <x v="1"/>
    <n v="5000"/>
    <s v="Hariom Vehicle - settled against expense"/>
  </r>
  <r>
    <d v="2026-06-22T00:00:00"/>
    <x v="14"/>
    <x v="1"/>
    <n v="2000"/>
    <s v="Paytm -1900 + 100- from uma --- settled against voucher 30/6/26"/>
  </r>
  <r>
    <d v="2026-06-22T00:00:00"/>
    <x v="14"/>
    <x v="3"/>
    <n v="552"/>
    <s v="CNG Refill - by cash"/>
  </r>
  <r>
    <d v="2026-06-19T00:00:00"/>
    <x v="22"/>
    <x v="3"/>
    <n v="274"/>
    <s v="f0r Rakesh &amp; Umashankar"/>
  </r>
  <r>
    <d v="2026-06-19T00:00:00"/>
    <x v="22"/>
    <x v="3"/>
    <n v="145"/>
    <s v="Mukesh (for printing late night till 12:00"/>
  </r>
  <r>
    <d v="2026-06-20T00:00:00"/>
    <x v="22"/>
    <x v="3"/>
    <n v="145"/>
    <s v="Mukesh  - lunch (for printing)"/>
  </r>
  <r>
    <d v="2026-06-20T00:00:00"/>
    <x v="22"/>
    <x v="3"/>
    <n v="154"/>
    <s v="Mukesh  - diner (for printing)"/>
  </r>
  <r>
    <d v="2026-05-28T00:00:00"/>
    <x v="23"/>
    <x v="3"/>
    <n v="350.8"/>
    <s v="Jio Business number recharge"/>
  </r>
  <r>
    <d v="2026-06-22T00:00:00"/>
    <x v="16"/>
    <x v="3"/>
    <n v="349"/>
    <s v="Jio Business number recharge"/>
  </r>
  <r>
    <d v="2026-06-23T00:00:00"/>
    <x v="24"/>
    <x v="3"/>
    <n v="500"/>
    <s v="Recce - Verve Marshal - PO - via YBS"/>
  </r>
  <r>
    <d v="2026-06-24T00:00:00"/>
    <x v="25"/>
    <x v="3"/>
    <n v="135"/>
    <s v="for 22/6 &amp; 23/6"/>
  </r>
  <r>
    <d v="2026-06-24T00:00:00"/>
    <x v="15"/>
    <x v="0"/>
    <n v="349"/>
    <s v="Adv against salary - Jio phone recharge"/>
  </r>
  <r>
    <d v="2026-06-23T00:00:00"/>
    <x v="14"/>
    <x v="3"/>
    <n v="1436"/>
    <s v="Voucher - Recce - Amb and Gumarwin"/>
  </r>
  <r>
    <d v="2026-06-24T00:00:00"/>
    <x v="26"/>
    <x v="3"/>
    <n v="4900"/>
    <s v="Exhaust fan and other purchases"/>
  </r>
  <r>
    <d v="2026-06-25T00:00:00"/>
    <x v="27"/>
    <x v="3"/>
    <n v="1300"/>
    <s v="Hardware purcahse - DP Box, Ball Valve, float valve"/>
  </r>
  <r>
    <d v="2026-06-25T00:00:00"/>
    <x v="27"/>
    <x v="1"/>
    <n v="1000"/>
    <s v="Adv against Bill (work)"/>
  </r>
  <r>
    <d v="2026-06-25T00:00:00"/>
    <x v="25"/>
    <x v="3"/>
    <n v="195"/>
    <s v="25/6 -  4+3=07 ; 26/6 - 2+4=06"/>
  </r>
  <r>
    <d v="2026-06-26T00:00:00"/>
    <x v="22"/>
    <x v="3"/>
    <n v="274"/>
    <s v="Water -225 + zero Sugar -40  +6 fee"/>
  </r>
  <r>
    <d v="2026-06-26T00:00:00"/>
    <x v="25"/>
    <x v="3"/>
    <n v="75"/>
    <s v="Tea Expense"/>
  </r>
  <r>
    <d v="2026-06-26T00:00:00"/>
    <x v="2"/>
    <x v="3"/>
    <n v="700"/>
    <s v="Payment against voucher settlement"/>
  </r>
  <r>
    <d v="2026-06-26T00:00:00"/>
    <x v="14"/>
    <x v="1"/>
    <n v="3000"/>
    <s v="Settled against voucher dt. 30/6/26 - Tour (750x7+500x6=8250)"/>
  </r>
  <r>
    <d v="2026-06-27T00:00:00"/>
    <x v="15"/>
    <x v="3"/>
    <n v="850"/>
    <s v="for material"/>
  </r>
  <r>
    <d v="2026-06-27T00:00:00"/>
    <x v="2"/>
    <x v="3"/>
    <n v="120"/>
    <s v="milk+ tea"/>
  </r>
  <r>
    <d v="2026-06-27T00:00:00"/>
    <x v="14"/>
    <x v="3"/>
    <n v="1450"/>
    <s v="Wooden Batten 2&quot;x1.5&quot; - 06 nos - JK Movie Night "/>
  </r>
  <r>
    <d v="2026-06-27T00:00:00"/>
    <x v="14"/>
    <x v="3"/>
    <n v="200"/>
    <s v="Voucher-2200 - 2000 (adv on 24/6/26)"/>
  </r>
  <r>
    <d v="2026-06-28T00:00:00"/>
    <x v="28"/>
    <x v="3"/>
    <n v="4000"/>
    <s v="Pen - 500 + Chocolate - 500 + photographer -3000"/>
  </r>
  <r>
    <d v="2026-06-28T00:00:00"/>
    <x v="14"/>
    <x v="1"/>
    <n v="1000"/>
    <s v="Settled against voucher dt. 30/6/26 "/>
  </r>
  <r>
    <d v="2026-06-28T00:00:00"/>
    <x v="15"/>
    <x v="0"/>
    <n v="500"/>
    <m/>
  </r>
  <r>
    <d v="2026-06-29T00:00:00"/>
    <x v="18"/>
    <x v="0"/>
    <n v="1000"/>
    <m/>
  </r>
  <r>
    <d v="2026-06-29T00:00:00"/>
    <x v="0"/>
    <x v="0"/>
    <n v="500"/>
    <m/>
  </r>
  <r>
    <d v="2026-06-29T00:00:00"/>
    <x v="25"/>
    <x v="3"/>
    <n v="155"/>
    <s v="7x@20 + 1x@15"/>
  </r>
  <r>
    <d v="2026-06-29T00:00:00"/>
    <x v="27"/>
    <x v="3"/>
    <n v="200"/>
    <s v="hardware"/>
  </r>
  <r>
    <d v="2026-06-30T00:00:00"/>
    <x v="20"/>
    <x v="3"/>
    <n v="200"/>
    <s v="transportation for Media"/>
  </r>
  <r>
    <d v="2026-06-30T00:00:00"/>
    <x v="29"/>
    <x v="0"/>
    <n v="1000"/>
    <m/>
  </r>
  <r>
    <d v="2026-06-30T00:00:00"/>
    <x v="25"/>
    <x v="3"/>
    <n v="225"/>
    <m/>
  </r>
  <r>
    <d v="2026-06-30T00:00:00"/>
    <x v="30"/>
    <x v="3"/>
    <n v="11500"/>
    <s v="Vehicle Expense - 22/6 to 28/06"/>
  </r>
  <r>
    <d v="2026-06-30T00:00:00"/>
    <x v="31"/>
    <x v="3"/>
    <n v="130"/>
    <s v="Bisleri - 250mlx 24 pcs"/>
  </r>
  <r>
    <d v="2026-07-01T00:00:00"/>
    <x v="14"/>
    <x v="0"/>
    <n v="3000"/>
    <m/>
  </r>
  <r>
    <d v="2026-07-02T00:00:00"/>
    <x v="5"/>
    <x v="3"/>
    <n v="153"/>
    <s v="Aroma Sec 22 (to &amp; fro)"/>
  </r>
  <r>
    <d v="2026-07-02T00:00:00"/>
    <x v="5"/>
    <x v="3"/>
    <n v="135"/>
    <s v="Monthly bike pass"/>
  </r>
  <r>
    <d v="2026-07-02T00:00:00"/>
    <x v="18"/>
    <x v="0"/>
    <n v="500"/>
    <m/>
  </r>
  <r>
    <d v="2026-07-02T00:00:00"/>
    <x v="30"/>
    <x v="3"/>
    <n v="1716"/>
    <s v="Voucher - SR Enterprises - Ludhiana"/>
  </r>
  <r>
    <d v="2026-07-02T00:00:00"/>
    <x v="14"/>
    <x v="3"/>
    <n v="1200"/>
    <s v="Voucher - tour expenses"/>
  </r>
  <r>
    <d v="2026-07-02T00:00:00"/>
    <x v="32"/>
    <x v="3"/>
    <n v="2600"/>
    <s v="Freight against - 11 boxes (109 standee) from Delhi"/>
  </r>
  <r>
    <d v="2026-07-02T00:00:00"/>
    <x v="25"/>
    <x v="3"/>
    <n v="180"/>
    <s v="02/06- 06 + 03/06 - 3 nos"/>
  </r>
  <r>
    <d v="2026-07-03T00:00:00"/>
    <x v="33"/>
    <x v="3"/>
    <n v="3760"/>
    <m/>
  </r>
  <r>
    <d v="2026-07-03T00:00:00"/>
    <x v="34"/>
    <x v="3"/>
    <n v="500"/>
    <s v="Parmod Chair - Hydraulic Repair"/>
  </r>
  <r>
    <d v="2026-07-03T00:00:00"/>
    <x v="32"/>
    <x v="3"/>
    <n v="150"/>
    <s v="Sheet for bending - to Mahipal"/>
  </r>
  <r>
    <d v="2026-07-03T00:00:00"/>
    <x v="21"/>
    <x v="3"/>
    <n v="500"/>
    <s v="Sheet Bending - charges"/>
  </r>
  <r>
    <d v="2026-07-03T00:00:00"/>
    <x v="14"/>
    <x v="3"/>
    <n v="1809"/>
    <s v="voucher submitted"/>
  </r>
  <r>
    <d v="2026-07-03T00:00:00"/>
    <x v="14"/>
    <x v="1"/>
    <n v="6000"/>
    <s v="01/07 - 2000 + 03/07 - 4000"/>
  </r>
  <r>
    <d v="2026-07-03T00:00:00"/>
    <x v="5"/>
    <x v="3"/>
    <n v="122"/>
    <s v="Tent Card - Ethios Sec 8"/>
  </r>
  <r>
    <d v="2026-07-04T00:00:00"/>
    <x v="19"/>
    <x v="3"/>
    <n v="33"/>
    <s v="Milk"/>
  </r>
  <r>
    <d v="2026-07-04T00:00:00"/>
    <x v="15"/>
    <x v="3"/>
    <n v="250"/>
    <s v="Wipper Repair - 100 + Food All - 150"/>
  </r>
  <r>
    <d v="2026-07-04T00:00:00"/>
    <x v="0"/>
    <x v="0"/>
    <n v="357"/>
    <s v="Mobile recharge"/>
  </r>
  <r>
    <d v="2026-07-06T00:00:00"/>
    <x v="19"/>
    <x v="3"/>
    <n v="76"/>
    <s v="Milk - 66 + coffee -10"/>
  </r>
  <r>
    <d v="2026-07-06T00:00:00"/>
    <x v="14"/>
    <x v="1"/>
    <n v="1000"/>
    <s v="connection wire etc (but wire was purchase directly)"/>
  </r>
  <r>
    <d v="2026-07-06T00:00:00"/>
    <x v="15"/>
    <x v="3"/>
    <n v="130"/>
    <s v="Paytm direct to dhabha"/>
  </r>
  <r>
    <d v="2026-07-08T00:00:00"/>
    <x v="19"/>
    <x v="3"/>
    <n v="34"/>
    <s v="Milk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d v="2026-05-21T00:00:00"/>
    <x v="0"/>
    <n v="1"/>
    <n v="3956"/>
    <n v="1456"/>
    <s v="Suraj Vehicle - Solan &amp; Shimla"/>
    <m/>
    <x v="0"/>
    <m/>
    <n v="2500"/>
    <x v="0"/>
  </r>
  <r>
    <d v="2026-05-21T00:00:00"/>
    <x v="1"/>
    <n v="3"/>
    <n v="670"/>
    <m/>
    <s v="Food Allowance + Himachal Entry fee"/>
    <m/>
    <x v="0"/>
    <m/>
    <m/>
    <x v="1"/>
  </r>
  <r>
    <d v="2026-05-26T00:00:00"/>
    <x v="2"/>
    <n v="2"/>
    <n v="5248"/>
    <n v="4148"/>
    <s v="KFC Work - Zirakpur , ludhiana"/>
    <m/>
    <x v="0"/>
    <m/>
    <n v="600"/>
    <x v="2"/>
  </r>
  <r>
    <d v="2026-05-26T00:00:00"/>
    <x v="2"/>
    <s v="2A"/>
    <n v="750"/>
    <n v="750"/>
    <s v="KFC Work - TDI Mall"/>
    <m/>
    <x v="0"/>
    <m/>
    <n v="500"/>
    <x v="3"/>
  </r>
  <r>
    <d v="2026-04-30T00:00:00"/>
    <x v="1"/>
    <n v="3"/>
    <n v="2170"/>
    <n v="725"/>
    <s v="KFC Moga"/>
    <m/>
    <x v="0"/>
    <m/>
    <n v="2000"/>
    <x v="4"/>
  </r>
  <r>
    <d v="2026-05-25T00:00:00"/>
    <x v="1"/>
    <n v="3"/>
    <n v="500"/>
    <m/>
    <s v="KFC - Golddust Patiala (food all -2 person)"/>
    <m/>
    <x v="0"/>
    <s v="=5000 HKL - 2000 uma"/>
    <n v="3000"/>
    <x v="5"/>
  </r>
  <r>
    <d v="2026-05-09T00:00:00"/>
    <x v="1"/>
    <n v="3"/>
    <n v="2385"/>
    <m/>
    <s v="Philips Recce - Ludhiana area"/>
    <m/>
    <x v="0"/>
    <m/>
    <n v="2500"/>
    <x v="4"/>
  </r>
  <r>
    <d v="2026-05-21T00:00:00"/>
    <x v="1"/>
    <n v="3"/>
    <n v="2500"/>
    <m/>
    <s v="Paid to Suraj for Diesel"/>
    <m/>
    <x v="0"/>
    <m/>
    <m/>
    <x v="1"/>
  </r>
  <r>
    <d v="2026-05-23T00:00:00"/>
    <x v="3"/>
    <n v="4"/>
    <n v="1280"/>
    <n v="0"/>
    <s v="Patiala visit"/>
    <m/>
    <x v="0"/>
    <m/>
    <n v="2000"/>
    <x v="0"/>
  </r>
  <r>
    <d v="2026-05-06T00:00:00"/>
    <x v="3"/>
    <n v="5"/>
    <n v="1845"/>
    <n v="-290"/>
    <s v="Ludhiana to Jalandhar (Recce)"/>
    <n v="900"/>
    <x v="1"/>
    <m/>
    <n v="2140"/>
    <x v="5"/>
  </r>
  <r>
    <d v="2026-06-01T00:00:00"/>
    <x v="3"/>
    <n v="6"/>
    <n v="1180"/>
    <n v="0"/>
    <s v="Dsaua , Punjab"/>
    <m/>
    <x v="0"/>
    <s v="HKL UPI"/>
    <n v="1000"/>
    <x v="5"/>
  </r>
  <r>
    <d v="2026-05-30T00:00:00"/>
    <x v="3"/>
    <n v="7"/>
    <n v="1220"/>
    <n v="0"/>
    <m/>
    <m/>
    <x v="0"/>
    <s v="Cash"/>
    <n v="2000"/>
    <x v="5"/>
  </r>
  <r>
    <d v="2026-06-08T00:00:00"/>
    <x v="3"/>
    <n v="8"/>
    <n v="1555"/>
    <n v="0"/>
    <s v="Bhatinda, Ferozpur"/>
    <m/>
    <x v="0"/>
    <m/>
    <n v="1400"/>
    <x v="3"/>
  </r>
  <r>
    <m/>
    <x v="3"/>
    <m/>
    <m/>
    <m/>
    <m/>
    <m/>
    <x v="0"/>
    <m/>
    <n v="200"/>
    <x v="4"/>
  </r>
  <r>
    <d v="2026-06-09T00:00:00"/>
    <x v="4"/>
    <n v="9"/>
    <n v="4010"/>
    <n v="210"/>
    <m/>
    <n v="300"/>
    <x v="2"/>
    <s v="."/>
    <n v="3800"/>
    <x v="4"/>
  </r>
  <r>
    <d v="2026-06-05T00:00:00"/>
    <x v="5"/>
    <n v="10"/>
    <n v="990"/>
    <m/>
    <s v="Delhi Visit  - Parmod Pick up"/>
    <m/>
    <x v="0"/>
    <s v="to be Rocovered - 810"/>
    <n v="1000"/>
    <x v="5"/>
  </r>
  <r>
    <m/>
    <x v="5"/>
    <m/>
    <m/>
    <m/>
    <m/>
    <m/>
    <x v="0"/>
    <m/>
    <n v="300"/>
    <x v="3"/>
  </r>
  <r>
    <m/>
    <x v="5"/>
    <m/>
    <m/>
    <m/>
    <m/>
    <m/>
    <x v="0"/>
    <m/>
    <n v="500"/>
    <x v="4"/>
  </r>
  <r>
    <d v="2026-06-01T00:00:00"/>
    <x v="4"/>
    <n v="11"/>
    <n v="1564"/>
    <n v="0"/>
    <s v="BOI , SBI , Misc "/>
    <n v="200"/>
    <x v="2"/>
    <m/>
    <n v="1600"/>
    <x v="5"/>
  </r>
  <r>
    <d v="2026-06-11T00:00:00"/>
    <x v="4"/>
    <n v="12"/>
    <n v="1370"/>
    <n v="170"/>
    <m/>
    <m/>
    <x v="0"/>
    <m/>
    <n v="1200"/>
    <x v="4"/>
  </r>
  <r>
    <d v="2026-06-13T00:00:00"/>
    <x v="4"/>
    <n v="13"/>
    <n v="850"/>
    <n v="850"/>
    <m/>
    <m/>
    <x v="0"/>
    <m/>
    <m/>
    <x v="1"/>
  </r>
  <r>
    <d v="2026-06-26T00:00:00"/>
    <x v="0"/>
    <n v="14"/>
    <n v="40448"/>
    <n v="0"/>
    <m/>
    <m/>
    <x v="0"/>
    <s v="Rounded - 68"/>
    <n v="27100"/>
    <x v="4"/>
  </r>
  <r>
    <m/>
    <x v="0"/>
    <m/>
    <m/>
    <m/>
    <m/>
    <m/>
    <x v="0"/>
    <m/>
    <n v="4400"/>
    <x v="0"/>
  </r>
  <r>
    <m/>
    <x v="0"/>
    <m/>
    <m/>
    <m/>
    <m/>
    <m/>
    <x v="0"/>
    <m/>
    <n v="8948"/>
    <x v="6"/>
  </r>
  <r>
    <m/>
    <x v="6"/>
    <n v="15"/>
    <n v="1300"/>
    <n v="0"/>
    <s v="hardware purchase"/>
    <m/>
    <x v="0"/>
    <m/>
    <n v="1300"/>
    <x v="5"/>
  </r>
  <r>
    <m/>
    <x v="1"/>
    <n v="16"/>
    <n v="19605"/>
    <n v="0"/>
    <m/>
    <n v="4400"/>
    <x v="3"/>
    <s v="paid by  PN online -10k"/>
    <n v="9500"/>
    <x v="4"/>
  </r>
  <r>
    <m/>
    <x v="1"/>
    <m/>
    <m/>
    <m/>
    <m/>
    <m/>
    <x v="0"/>
    <m/>
    <n v="10000"/>
    <x v="4"/>
  </r>
  <r>
    <d v="2026-06-23T00:00:00"/>
    <x v="4"/>
    <n v="17"/>
    <n v="1436"/>
    <n v="-564"/>
    <s v="HP Recce - Himchal"/>
    <m/>
    <x v="0"/>
    <m/>
    <n v="2000"/>
    <x v="5"/>
  </r>
  <r>
    <d v="2026-06-20T00:00:00"/>
    <x v="3"/>
    <n v="18"/>
    <n v="1391"/>
    <n v="-109"/>
    <s v="Rohtak Recce"/>
    <m/>
    <x v="0"/>
    <m/>
    <n v="1500"/>
    <x v="5"/>
  </r>
  <r>
    <d v="2026-07-02T00:00:00"/>
    <x v="7"/>
    <n v="19"/>
    <n v="3966"/>
    <n v="1716"/>
    <m/>
    <m/>
    <x v="0"/>
    <m/>
    <m/>
    <x v="1"/>
  </r>
  <r>
    <d v="2026-07-02T00:00:00"/>
    <x v="4"/>
    <n v="20"/>
    <n v="1200"/>
    <n v="1200"/>
    <m/>
    <m/>
    <x v="0"/>
    <m/>
    <m/>
    <x v="1"/>
  </r>
  <r>
    <d v="2026-06-24T00:00:00"/>
    <x v="4"/>
    <n v="21"/>
    <n v="2200"/>
    <n v="200"/>
    <s v="Punjab"/>
    <m/>
    <x v="0"/>
    <m/>
    <n v="2000"/>
    <x v="5"/>
  </r>
  <r>
    <d v="2026-06-26T00:00:00"/>
    <x v="8"/>
    <n v="22"/>
    <n v="3760"/>
    <n v="0"/>
    <m/>
    <m/>
    <x v="0"/>
    <s v="paid by PN directly - upi"/>
    <n v="3760"/>
    <x v="4"/>
  </r>
  <r>
    <d v="2026-06-30T00:00:00"/>
    <x v="4"/>
    <n v="23"/>
    <n v="11280"/>
    <n v="280"/>
    <m/>
    <n v="3000"/>
    <x v="4"/>
    <m/>
    <n v="11000"/>
    <x v="5"/>
  </r>
  <r>
    <d v="2026-06-30T00:00:00"/>
    <x v="7"/>
    <n v="24"/>
    <n v="20543"/>
    <n v="11493"/>
    <m/>
    <m/>
    <x v="0"/>
    <m/>
    <n v="3000"/>
    <x v="3"/>
  </r>
  <r>
    <m/>
    <x v="7"/>
    <m/>
    <m/>
    <m/>
    <m/>
    <m/>
    <x v="0"/>
    <m/>
    <n v="6050"/>
    <x v="7"/>
  </r>
  <r>
    <d v="2026-06-30T00:00:00"/>
    <x v="9"/>
    <n v="25"/>
    <n v="4900"/>
    <n v="4900"/>
    <m/>
    <m/>
    <x v="0"/>
    <m/>
    <m/>
    <x v="1"/>
  </r>
  <r>
    <d v="2026-06-26T00:00:00"/>
    <x v="10"/>
    <n v="26"/>
    <n v="14000"/>
    <n v="0"/>
    <m/>
    <m/>
    <x v="0"/>
    <s v="paid by PN directly-Cash"/>
    <n v="14000"/>
    <x v="4"/>
  </r>
  <r>
    <d v="2026-06-30T00:00:00"/>
    <x v="6"/>
    <n v="27"/>
    <n v="8000"/>
    <n v="0"/>
    <s v="AC, Fan , Exhaust Fan fixing"/>
    <m/>
    <x v="0"/>
    <m/>
    <n v="1000"/>
    <x v="5"/>
  </r>
  <r>
    <m/>
    <x v="6"/>
    <m/>
    <m/>
    <m/>
    <m/>
    <m/>
    <x v="0"/>
    <m/>
    <n v="7000"/>
    <x v="5"/>
  </r>
  <r>
    <d v="2026-07-03T00:00:00"/>
    <x v="11"/>
    <n v="28"/>
    <n v="2600"/>
    <n v="2600"/>
    <s v="Freight for 11 Boxes - 109 Standee"/>
    <m/>
    <x v="0"/>
    <m/>
    <m/>
    <x v="1"/>
  </r>
  <r>
    <d v="2026-07-03T00:00:00"/>
    <x v="12"/>
    <n v="29"/>
    <n v="3760"/>
    <n v="3760"/>
    <s v="Batten purchase"/>
    <m/>
    <x v="0"/>
    <m/>
    <m/>
    <x v="1"/>
  </r>
  <r>
    <d v="2026-07-03T00:00:00"/>
    <x v="4"/>
    <n v="30"/>
    <n v="1809"/>
    <n v="1809"/>
    <s v="purchase , local visit"/>
    <m/>
    <x v="0"/>
    <m/>
    <m/>
    <x v="1"/>
  </r>
  <r>
    <d v="2026-07-06T00:00:00"/>
    <x v="4"/>
    <n v="31"/>
    <n v="2806"/>
    <n v="2806"/>
    <s v="food and other expense"/>
    <m/>
    <x v="0"/>
    <m/>
    <m/>
    <x v="1"/>
  </r>
  <r>
    <d v="2026-06-22T00:00:00"/>
    <x v="13"/>
    <n v="32"/>
    <n v="11627"/>
    <n v="2127"/>
    <m/>
    <m/>
    <x v="0"/>
    <m/>
    <n v="9500"/>
    <x v="5"/>
  </r>
  <r>
    <d v="2026-06-26T00:00:00"/>
    <x v="14"/>
    <n v="33"/>
    <n v="6347"/>
    <n v="700"/>
    <m/>
    <m/>
    <x v="0"/>
    <m/>
    <n v="5647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DD009A-6786-4B77-B215-3653D7367505}" name="PivotTable6" cacheId="29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1" firstHeaderRow="1" firstDataRow="1" firstDataCol="2"/>
  <pivotFields count="5">
    <pivotField compact="0" outline="0" showAll="0" defaultSubtotal="0"/>
    <pivotField axis="axisRow" compact="0" outline="0" showAll="0" defaultSubtotal="0">
      <items count="35">
        <item x="7"/>
        <item x="34"/>
        <item x="1"/>
        <item x="6"/>
        <item x="29"/>
        <item x="33"/>
        <item x="31"/>
        <item x="18"/>
        <item x="26"/>
        <item x="32"/>
        <item x="2"/>
        <item x="30"/>
        <item x="8"/>
        <item x="16"/>
        <item x="3"/>
        <item x="10"/>
        <item x="21"/>
        <item x="27"/>
        <item x="14"/>
        <item x="4"/>
        <item x="24"/>
        <item x="23"/>
        <item x="28"/>
        <item x="25"/>
        <item x="9"/>
        <item x="5"/>
        <item x="19"/>
        <item x="12"/>
        <item x="17"/>
        <item x="15"/>
        <item x="22"/>
        <item x="20"/>
        <item x="11"/>
        <item x="0"/>
        <item x="13"/>
      </items>
    </pivotField>
    <pivotField axis="axisRow" compact="0" outline="0" showAll="0" defaultSubtotal="0">
      <items count="9">
        <item h="1" x="1"/>
        <item x="0"/>
        <item h="1" x="6"/>
        <item h="1" x="4"/>
        <item h="1" x="3"/>
        <item h="1" x="7"/>
        <item h="1" x="5"/>
        <item h="1" x="2"/>
        <item h="1" x="8"/>
      </items>
    </pivotField>
    <pivotField dataField="1" compact="0" numFmtId="165" outline="0" showAll="0" defaultSubtotal="0"/>
    <pivotField compact="0" outline="0" showAll="0" defaultSubtotal="0"/>
  </pivotFields>
  <rowFields count="2">
    <field x="1"/>
    <field x="2"/>
  </rowFields>
  <rowItems count="8">
    <i>
      <x/>
      <x v="1"/>
    </i>
    <i>
      <x v="4"/>
      <x v="1"/>
    </i>
    <i>
      <x v="7"/>
      <x v="1"/>
    </i>
    <i>
      <x v="10"/>
      <x v="1"/>
    </i>
    <i>
      <x v="18"/>
      <x v="1"/>
    </i>
    <i>
      <x v="29"/>
      <x v="1"/>
    </i>
    <i>
      <x v="33"/>
      <x v="1"/>
    </i>
    <i t="grand">
      <x/>
    </i>
  </rowItems>
  <colItems count="1">
    <i/>
  </colItems>
  <dataFields count="1">
    <dataField name="Sum of Amount" fld="3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56A6B3-28E4-4666-AF38-174C08FE96F0}" name="PivotTable8" cacheId="37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E38" firstHeaderRow="0" firstDataRow="1" firstDataCol="3"/>
  <pivotFields count="11">
    <pivotField compact="0" outline="0" showAll="0" defaultSubtotal="0"/>
    <pivotField axis="axisRow" compact="0" outline="0" showAll="0" defaultSubtotal="0">
      <items count="15">
        <item x="12"/>
        <item x="11"/>
        <item x="14"/>
        <item x="7"/>
        <item x="9"/>
        <item x="10"/>
        <item x="6"/>
        <item x="4"/>
        <item x="13"/>
        <item x="1"/>
        <item x="8"/>
        <item x="5"/>
        <item x="0"/>
        <item x="3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5">
        <item x="4"/>
        <item x="1"/>
        <item x="2"/>
        <item x="3"/>
        <item n=" " x="0"/>
      </items>
    </pivotField>
    <pivotField compact="0" outline="0" showAll="0" defaultSubtotal="0"/>
    <pivotField dataField="1" compact="0" outline="0" showAll="0" defaultSubtotal="0"/>
    <pivotField axis="axisRow" compact="0" outline="0" showAll="0" defaultSubtotal="0">
      <items count="8">
        <item x="7"/>
        <item x="6"/>
        <item x="2"/>
        <item x="5"/>
        <item x="3"/>
        <item x="4"/>
        <item x="0"/>
        <item n=" " x="1"/>
      </items>
    </pivotField>
  </pivotFields>
  <rowFields count="3">
    <field x="1"/>
    <field x="10"/>
    <field x="7"/>
  </rowFields>
  <rowItems count="35">
    <i>
      <x/>
      <x v="7"/>
      <x v="4"/>
    </i>
    <i>
      <x v="1"/>
      <x v="7"/>
      <x v="4"/>
    </i>
    <i>
      <x v="2"/>
      <x v="3"/>
      <x v="4"/>
    </i>
    <i>
      <x v="3"/>
      <x/>
      <x v="4"/>
    </i>
    <i r="1">
      <x v="4"/>
      <x v="4"/>
    </i>
    <i r="1">
      <x v="7"/>
      <x v="4"/>
    </i>
    <i>
      <x v="4"/>
      <x v="7"/>
      <x v="4"/>
    </i>
    <i>
      <x v="5"/>
      <x v="5"/>
      <x v="4"/>
    </i>
    <i>
      <x v="6"/>
      <x v="3"/>
      <x v="4"/>
    </i>
    <i>
      <x v="7"/>
      <x v="3"/>
      <x/>
    </i>
    <i r="2">
      <x v="2"/>
    </i>
    <i r="2">
      <x v="4"/>
    </i>
    <i r="1">
      <x v="5"/>
      <x v="2"/>
    </i>
    <i r="2">
      <x v="4"/>
    </i>
    <i r="1">
      <x v="7"/>
      <x v="4"/>
    </i>
    <i>
      <x v="8"/>
      <x v="3"/>
      <x v="4"/>
    </i>
    <i>
      <x v="9"/>
      <x v="3"/>
      <x v="4"/>
    </i>
    <i r="1">
      <x v="5"/>
      <x v="3"/>
    </i>
    <i r="2">
      <x v="4"/>
    </i>
    <i r="1">
      <x v="7"/>
      <x v="4"/>
    </i>
    <i>
      <x v="10"/>
      <x v="5"/>
      <x v="4"/>
    </i>
    <i>
      <x v="11"/>
      <x v="3"/>
      <x v="4"/>
    </i>
    <i r="1">
      <x v="4"/>
      <x v="4"/>
    </i>
    <i r="1">
      <x v="5"/>
      <x v="4"/>
    </i>
    <i>
      <x v="12"/>
      <x v="1"/>
      <x v="4"/>
    </i>
    <i r="1">
      <x v="5"/>
      <x v="4"/>
    </i>
    <i r="1">
      <x v="6"/>
      <x v="4"/>
    </i>
    <i>
      <x v="13"/>
      <x v="3"/>
      <x v="1"/>
    </i>
    <i r="2">
      <x v="4"/>
    </i>
    <i r="1">
      <x v="4"/>
      <x v="4"/>
    </i>
    <i r="1">
      <x v="5"/>
      <x v="4"/>
    </i>
    <i r="1">
      <x v="6"/>
      <x v="4"/>
    </i>
    <i>
      <x v="14"/>
      <x v="2"/>
      <x v="4"/>
    </i>
    <i r="1">
      <x v="4"/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Recovery Amt." fld="9" baseField="0" baseItem="0"/>
    <dataField name="Sum of Advance Rs.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47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6042B4-F552-4DFA-A86D-075D3D147B3F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8cae39c0-7738-432f-a24a-d6c687947cd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CE7B-F21E-415C-B3F8-5857C3165FBB}">
  <dimension ref="A3:C11"/>
  <sheetViews>
    <sheetView workbookViewId="0">
      <selection activeCell="C7" sqref="C7"/>
    </sheetView>
  </sheetViews>
  <sheetFormatPr defaultRowHeight="14.4" x14ac:dyDescent="0.3"/>
  <cols>
    <col min="1" max="1" width="21.77734375" bestFit="1" customWidth="1"/>
    <col min="2" max="2" width="15.33203125" bestFit="1" customWidth="1"/>
    <col min="3" max="3" width="13.5546875" bestFit="1" customWidth="1"/>
  </cols>
  <sheetData>
    <row r="3" spans="1:3" x14ac:dyDescent="0.3">
      <c r="A3" s="3" t="s">
        <v>0</v>
      </c>
      <c r="B3" s="3" t="s">
        <v>1</v>
      </c>
      <c r="C3" t="s">
        <v>141</v>
      </c>
    </row>
    <row r="4" spans="1:3" x14ac:dyDescent="0.3">
      <c r="A4" t="s">
        <v>30</v>
      </c>
      <c r="B4" t="s">
        <v>4</v>
      </c>
      <c r="C4" s="4">
        <v>400</v>
      </c>
    </row>
    <row r="5" spans="1:3" x14ac:dyDescent="0.3">
      <c r="A5" t="s">
        <v>115</v>
      </c>
      <c r="B5" t="s">
        <v>4</v>
      </c>
      <c r="C5" s="4">
        <v>1000</v>
      </c>
    </row>
    <row r="6" spans="1:3" x14ac:dyDescent="0.3">
      <c r="A6" t="s">
        <v>73</v>
      </c>
      <c r="B6" t="s">
        <v>4</v>
      </c>
      <c r="C6" s="4">
        <v>2700</v>
      </c>
    </row>
    <row r="7" spans="1:3" x14ac:dyDescent="0.3">
      <c r="A7" t="s">
        <v>12</v>
      </c>
      <c r="B7" t="s">
        <v>4</v>
      </c>
      <c r="C7" s="4">
        <v>1600</v>
      </c>
    </row>
    <row r="8" spans="1:3" x14ac:dyDescent="0.3">
      <c r="A8" t="s">
        <v>58</v>
      </c>
      <c r="B8" t="s">
        <v>4</v>
      </c>
      <c r="C8" s="4">
        <v>3000</v>
      </c>
    </row>
    <row r="9" spans="1:3" x14ac:dyDescent="0.3">
      <c r="A9" t="s">
        <v>60</v>
      </c>
      <c r="B9" t="s">
        <v>4</v>
      </c>
      <c r="C9" s="4">
        <v>1849</v>
      </c>
    </row>
    <row r="10" spans="1:3" x14ac:dyDescent="0.3">
      <c r="A10" t="s">
        <v>3</v>
      </c>
      <c r="B10" t="s">
        <v>4</v>
      </c>
      <c r="C10" s="4">
        <v>30657</v>
      </c>
    </row>
    <row r="11" spans="1:3" x14ac:dyDescent="0.3">
      <c r="A11" t="s">
        <v>140</v>
      </c>
      <c r="C11" s="4">
        <v>41206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8446-97E6-4A28-B5DF-8BB1E8A7B051}">
  <dimension ref="C3:F17"/>
  <sheetViews>
    <sheetView workbookViewId="0">
      <selection activeCell="F10" sqref="F10"/>
    </sheetView>
  </sheetViews>
  <sheetFormatPr defaultRowHeight="14.4" x14ac:dyDescent="0.3"/>
  <cols>
    <col min="4" max="4" width="10.33203125" bestFit="1" customWidth="1"/>
    <col min="5" max="5" width="11.88671875" style="1" bestFit="1" customWidth="1"/>
    <col min="6" max="6" width="11.44140625" bestFit="1" customWidth="1"/>
  </cols>
  <sheetData>
    <row r="3" spans="3:6" ht="18" x14ac:dyDescent="0.35">
      <c r="C3" s="17" t="s">
        <v>143</v>
      </c>
      <c r="D3" s="17" t="s">
        <v>2</v>
      </c>
      <c r="E3" s="13" t="s">
        <v>199</v>
      </c>
      <c r="F3" s="17" t="s">
        <v>150</v>
      </c>
    </row>
    <row r="4" spans="3:6" x14ac:dyDescent="0.3">
      <c r="C4">
        <v>1</v>
      </c>
      <c r="D4" s="15">
        <v>46150</v>
      </c>
      <c r="E4" s="1">
        <v>19000</v>
      </c>
    </row>
    <row r="5" spans="3:6" x14ac:dyDescent="0.3">
      <c r="C5">
        <v>2</v>
      </c>
      <c r="D5" s="15"/>
      <c r="E5" s="1">
        <v>50000</v>
      </c>
    </row>
    <row r="6" spans="3:6" x14ac:dyDescent="0.3">
      <c r="C6">
        <v>3</v>
      </c>
      <c r="D6" s="15"/>
      <c r="E6" s="1">
        <v>45000</v>
      </c>
    </row>
    <row r="7" spans="3:6" x14ac:dyDescent="0.3">
      <c r="C7">
        <v>4</v>
      </c>
      <c r="D7" s="15">
        <v>46203</v>
      </c>
      <c r="E7" s="1">
        <v>20000</v>
      </c>
    </row>
    <row r="8" spans="3:6" x14ac:dyDescent="0.3">
      <c r="C8">
        <v>5</v>
      </c>
      <c r="D8" s="15">
        <v>46203</v>
      </c>
      <c r="E8" s="1">
        <v>1000</v>
      </c>
    </row>
    <row r="9" spans="3:6" x14ac:dyDescent="0.3">
      <c r="C9">
        <v>6</v>
      </c>
      <c r="D9" s="15">
        <v>46206</v>
      </c>
      <c r="E9" s="1">
        <v>30000</v>
      </c>
    </row>
    <row r="10" spans="3:6" x14ac:dyDescent="0.3">
      <c r="D10" s="15">
        <v>46212</v>
      </c>
      <c r="E10" s="1">
        <v>30000</v>
      </c>
      <c r="F10" t="s">
        <v>218</v>
      </c>
    </row>
    <row r="13" spans="3:6" hidden="1" x14ac:dyDescent="0.3"/>
    <row r="14" spans="3:6" hidden="1" x14ac:dyDescent="0.3"/>
    <row r="15" spans="3:6" hidden="1" x14ac:dyDescent="0.3"/>
    <row r="16" spans="3:6" hidden="1" x14ac:dyDescent="0.3"/>
    <row r="17" spans="5:5" ht="18" x14ac:dyDescent="0.35">
      <c r="E17" s="13">
        <f>SUM(E4:E16)</f>
        <v>195000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02D1-A9E3-47DC-AE3A-99515A27F8E4}">
  <dimension ref="A3:L38"/>
  <sheetViews>
    <sheetView topLeftCell="E1" workbookViewId="0">
      <selection activeCell="I20" sqref="I20"/>
    </sheetView>
  </sheetViews>
  <sheetFormatPr defaultRowHeight="14.4" outlineLevelCol="1" x14ac:dyDescent="0.3"/>
  <cols>
    <col min="1" max="1" width="19" bestFit="1" customWidth="1"/>
    <col min="2" max="2" width="17.33203125" bestFit="1" customWidth="1"/>
    <col min="3" max="3" width="13.77734375" bestFit="1" customWidth="1"/>
    <col min="4" max="4" width="19.109375" bestFit="1" customWidth="1"/>
    <col min="5" max="5" width="17.21875" bestFit="1" customWidth="1"/>
    <col min="7" max="7" width="16.5546875" bestFit="1" customWidth="1"/>
    <col min="8" max="8" width="15.5546875" bestFit="1" customWidth="1"/>
    <col min="9" max="9" width="19.109375" bestFit="1" customWidth="1"/>
    <col min="10" max="10" width="11.44140625" bestFit="1" customWidth="1"/>
    <col min="11" max="11" width="17.21875" bestFit="1" customWidth="1"/>
    <col min="12" max="12" width="16.5546875" bestFit="1" customWidth="1" outlineLevel="1"/>
  </cols>
  <sheetData>
    <row r="3" spans="1:12" x14ac:dyDescent="0.3">
      <c r="A3" s="3" t="s">
        <v>144</v>
      </c>
      <c r="B3" s="3" t="s">
        <v>147</v>
      </c>
      <c r="C3" s="3" t="s">
        <v>167</v>
      </c>
      <c r="D3" t="s">
        <v>206</v>
      </c>
      <c r="E3" t="s">
        <v>207</v>
      </c>
      <c r="G3" s="19" t="s">
        <v>144</v>
      </c>
      <c r="H3" s="19" t="s">
        <v>147</v>
      </c>
      <c r="I3" s="19" t="s">
        <v>206</v>
      </c>
      <c r="J3" s="19" t="s">
        <v>209</v>
      </c>
      <c r="K3" s="19" t="s">
        <v>207</v>
      </c>
      <c r="L3" s="20" t="s">
        <v>210</v>
      </c>
    </row>
    <row r="4" spans="1:12" hidden="1" x14ac:dyDescent="0.3">
      <c r="A4" t="s">
        <v>127</v>
      </c>
      <c r="B4" t="s">
        <v>208</v>
      </c>
      <c r="C4" t="s">
        <v>208</v>
      </c>
      <c r="D4" s="18"/>
      <c r="E4" s="18"/>
      <c r="G4" t="str">
        <f>IF(A4="","",A4)</f>
        <v>Batten</v>
      </c>
      <c r="H4" t="str">
        <f>IF(B4="","",B4)</f>
        <v xml:space="preserve"> </v>
      </c>
      <c r="I4" s="4">
        <f>IFERROR(GETPIVOTDATA("Sum of Recovery Amt.",$A$3,"Party/ Employee",$L4,"Recovery Against",$H4,"Adv Given to ",$J4),"")</f>
        <v>0</v>
      </c>
      <c r="J4" t="str">
        <f>IF(C4="","",C4)</f>
        <v xml:space="preserve"> </v>
      </c>
      <c r="K4" s="4">
        <f>IFERROR(GETPIVOTDATA("Sum of Advance Rs.",$A$3,"Party/ Employee",$L4,"Recovery Against",$H4,"Adv Given to ",$J4),"")</f>
        <v>0</v>
      </c>
      <c r="L4" t="str">
        <f>A4</f>
        <v>Batten</v>
      </c>
    </row>
    <row r="5" spans="1:12" hidden="1" x14ac:dyDescent="0.3">
      <c r="A5" t="s">
        <v>124</v>
      </c>
      <c r="B5" t="s">
        <v>208</v>
      </c>
      <c r="C5" t="s">
        <v>208</v>
      </c>
      <c r="D5" s="18"/>
      <c r="E5" s="18"/>
      <c r="G5" t="str">
        <f t="shared" ref="G5:G37" si="0">IF(A5="","",A5)</f>
        <v>Freight</v>
      </c>
      <c r="H5" t="str">
        <f t="shared" ref="H5:H37" si="1">IF(B5="","",B5)</f>
        <v xml:space="preserve"> </v>
      </c>
      <c r="I5" s="4">
        <f t="shared" ref="I5:I37" si="2">IFERROR(GETPIVOTDATA("Sum of Recovery Amt.",$A$3,"Party/ Employee",$L5,"Recovery Against",$H5,"Adv Given to ",$J5),"")</f>
        <v>0</v>
      </c>
      <c r="J5" t="str">
        <f t="shared" ref="J5:J37" si="3">IF(C5="","",C5)</f>
        <v xml:space="preserve"> </v>
      </c>
      <c r="K5" s="4">
        <f t="shared" ref="K5:K37" si="4">IFERROR(GETPIVOTDATA("Sum of Advance Rs.",$A$3,"Party/ Employee",$L5,"Recovery Against",$H5,"Adv Given to ",$J5),"")</f>
        <v>0</v>
      </c>
      <c r="L5" t="str">
        <f>IF(A5&lt;&gt;"",A5,L4)</f>
        <v>Freight</v>
      </c>
    </row>
    <row r="6" spans="1:12" x14ac:dyDescent="0.3">
      <c r="A6" t="s">
        <v>12</v>
      </c>
      <c r="B6" t="s">
        <v>160</v>
      </c>
      <c r="C6" t="s">
        <v>208</v>
      </c>
      <c r="D6" s="18">
        <v>5647</v>
      </c>
      <c r="E6" s="18"/>
      <c r="G6" t="str">
        <f t="shared" si="0"/>
        <v>Gurpreet</v>
      </c>
      <c r="H6" t="str">
        <f t="shared" si="1"/>
        <v>Harish</v>
      </c>
      <c r="I6" s="4">
        <f t="shared" si="2"/>
        <v>5647</v>
      </c>
      <c r="J6" t="str">
        <f t="shared" si="3"/>
        <v xml:space="preserve"> </v>
      </c>
      <c r="K6" s="4">
        <f t="shared" si="4"/>
        <v>0</v>
      </c>
      <c r="L6" t="str">
        <f t="shared" ref="L6:L37" si="5">IF(A6&lt;&gt;"",A6,L5)</f>
        <v>Gurpreet</v>
      </c>
    </row>
    <row r="7" spans="1:12" x14ac:dyDescent="0.3">
      <c r="A7" t="s">
        <v>116</v>
      </c>
      <c r="B7" t="s">
        <v>187</v>
      </c>
      <c r="C7" t="s">
        <v>208</v>
      </c>
      <c r="D7" s="18">
        <v>6050</v>
      </c>
      <c r="E7" s="18"/>
      <c r="G7" t="str">
        <f t="shared" si="0"/>
        <v>HariOM</v>
      </c>
      <c r="H7" t="str">
        <f t="shared" si="1"/>
        <v xml:space="preserve">Card </v>
      </c>
      <c r="I7" s="4">
        <f t="shared" si="2"/>
        <v>6050</v>
      </c>
      <c r="J7" t="str">
        <f t="shared" si="3"/>
        <v xml:space="preserve"> </v>
      </c>
      <c r="K7" s="4">
        <f t="shared" si="4"/>
        <v>0</v>
      </c>
      <c r="L7" t="str">
        <f t="shared" si="5"/>
        <v>HariOM</v>
      </c>
    </row>
    <row r="8" spans="1:12" x14ac:dyDescent="0.3">
      <c r="B8" t="s">
        <v>58</v>
      </c>
      <c r="C8" t="s">
        <v>208</v>
      </c>
      <c r="D8" s="18">
        <v>3000</v>
      </c>
      <c r="E8" s="18"/>
      <c r="G8" t="str">
        <f t="shared" si="0"/>
        <v/>
      </c>
      <c r="H8" t="str">
        <f t="shared" si="1"/>
        <v>Mukesh</v>
      </c>
      <c r="I8" s="4">
        <f t="shared" si="2"/>
        <v>3000</v>
      </c>
      <c r="J8" t="str">
        <f t="shared" si="3"/>
        <v xml:space="preserve"> </v>
      </c>
      <c r="K8" s="4">
        <f t="shared" si="4"/>
        <v>0</v>
      </c>
      <c r="L8" t="str">
        <f t="shared" si="5"/>
        <v>HariOM</v>
      </c>
    </row>
    <row r="9" spans="1:12" x14ac:dyDescent="0.3">
      <c r="B9" t="s">
        <v>208</v>
      </c>
      <c r="C9" t="s">
        <v>208</v>
      </c>
      <c r="D9" s="18"/>
      <c r="E9" s="18"/>
      <c r="G9" t="str">
        <f t="shared" si="0"/>
        <v/>
      </c>
      <c r="H9" t="str">
        <f t="shared" si="1"/>
        <v xml:space="preserve"> </v>
      </c>
      <c r="I9" s="4">
        <f t="shared" si="2"/>
        <v>0</v>
      </c>
      <c r="J9" t="str">
        <f t="shared" si="3"/>
        <v xml:space="preserve"> </v>
      </c>
      <c r="K9" s="4">
        <f t="shared" si="4"/>
        <v>0</v>
      </c>
      <c r="L9" t="str">
        <f t="shared" si="5"/>
        <v>HariOM</v>
      </c>
    </row>
    <row r="10" spans="1:12" hidden="1" x14ac:dyDescent="0.3">
      <c r="A10" t="s">
        <v>188</v>
      </c>
      <c r="B10" t="s">
        <v>208</v>
      </c>
      <c r="C10" t="s">
        <v>208</v>
      </c>
      <c r="D10" s="18"/>
      <c r="E10" s="18"/>
      <c r="G10" t="str">
        <f t="shared" si="0"/>
        <v>Jai Durga Electric</v>
      </c>
      <c r="H10" t="str">
        <f t="shared" si="1"/>
        <v xml:space="preserve"> </v>
      </c>
      <c r="I10" s="4">
        <f t="shared" si="2"/>
        <v>0</v>
      </c>
      <c r="J10" t="str">
        <f t="shared" si="3"/>
        <v xml:space="preserve"> </v>
      </c>
      <c r="K10" s="4">
        <f t="shared" si="4"/>
        <v>0</v>
      </c>
      <c r="L10" t="str">
        <f t="shared" si="5"/>
        <v>Jai Durga Electric</v>
      </c>
    </row>
    <row r="11" spans="1:12" x14ac:dyDescent="0.3">
      <c r="A11" t="s">
        <v>189</v>
      </c>
      <c r="B11" t="s">
        <v>156</v>
      </c>
      <c r="C11" t="s">
        <v>208</v>
      </c>
      <c r="D11" s="18">
        <v>14000</v>
      </c>
      <c r="E11" s="18"/>
      <c r="G11" t="str">
        <f t="shared" si="0"/>
        <v>Kishore Welder</v>
      </c>
      <c r="H11" t="str">
        <f t="shared" si="1"/>
        <v>Parmod</v>
      </c>
      <c r="I11" s="4">
        <f t="shared" si="2"/>
        <v>14000</v>
      </c>
      <c r="J11" t="str">
        <f t="shared" si="3"/>
        <v xml:space="preserve"> </v>
      </c>
      <c r="K11" s="4">
        <f t="shared" si="4"/>
        <v>0</v>
      </c>
      <c r="L11" t="str">
        <f t="shared" si="5"/>
        <v>Kishore Welder</v>
      </c>
    </row>
    <row r="12" spans="1:12" x14ac:dyDescent="0.3">
      <c r="A12" t="s">
        <v>100</v>
      </c>
      <c r="B12" t="s">
        <v>160</v>
      </c>
      <c r="C12" t="s">
        <v>208</v>
      </c>
      <c r="D12" s="18">
        <v>9300</v>
      </c>
      <c r="E12" s="18"/>
      <c r="G12" t="str">
        <f t="shared" si="0"/>
        <v>Mannu</v>
      </c>
      <c r="H12" t="str">
        <f t="shared" si="1"/>
        <v>Harish</v>
      </c>
      <c r="I12" s="4">
        <f t="shared" si="2"/>
        <v>9300</v>
      </c>
      <c r="J12" t="str">
        <f t="shared" si="3"/>
        <v xml:space="preserve"> </v>
      </c>
      <c r="K12" s="4">
        <f t="shared" si="4"/>
        <v>0</v>
      </c>
      <c r="L12" t="str">
        <f t="shared" si="5"/>
        <v>Mannu</v>
      </c>
    </row>
    <row r="13" spans="1:12" x14ac:dyDescent="0.3">
      <c r="A13" t="s">
        <v>58</v>
      </c>
      <c r="B13" t="s">
        <v>160</v>
      </c>
      <c r="C13" t="s">
        <v>116</v>
      </c>
      <c r="D13" s="18">
        <v>11000</v>
      </c>
      <c r="E13" s="18">
        <v>3000</v>
      </c>
      <c r="G13" t="str">
        <f t="shared" si="0"/>
        <v>Mukesh</v>
      </c>
      <c r="H13" t="str">
        <f t="shared" si="1"/>
        <v>Harish</v>
      </c>
      <c r="I13" s="4">
        <f t="shared" si="2"/>
        <v>11000</v>
      </c>
      <c r="J13" t="str">
        <f t="shared" si="3"/>
        <v>HariOM</v>
      </c>
      <c r="K13" s="4">
        <f t="shared" si="4"/>
        <v>3000</v>
      </c>
      <c r="L13" t="str">
        <f t="shared" si="5"/>
        <v>Mukesh</v>
      </c>
    </row>
    <row r="14" spans="1:12" x14ac:dyDescent="0.3">
      <c r="C14" t="s">
        <v>60</v>
      </c>
      <c r="D14" s="18">
        <v>1600</v>
      </c>
      <c r="E14" s="18">
        <v>200</v>
      </c>
      <c r="G14" t="str">
        <f t="shared" si="0"/>
        <v/>
      </c>
      <c r="H14" t="str">
        <f t="shared" si="1"/>
        <v/>
      </c>
      <c r="I14" s="4" t="str">
        <f t="shared" si="2"/>
        <v/>
      </c>
      <c r="J14" t="str">
        <f t="shared" si="3"/>
        <v>Sunil</v>
      </c>
      <c r="K14" s="4" t="str">
        <f t="shared" si="4"/>
        <v/>
      </c>
      <c r="L14" t="str">
        <f t="shared" si="5"/>
        <v>Mukesh</v>
      </c>
    </row>
    <row r="15" spans="1:12" x14ac:dyDescent="0.3">
      <c r="C15" t="s">
        <v>208</v>
      </c>
      <c r="D15" s="18">
        <v>4000</v>
      </c>
      <c r="E15" s="18"/>
      <c r="G15" t="str">
        <f t="shared" si="0"/>
        <v/>
      </c>
      <c r="H15" t="str">
        <f t="shared" si="1"/>
        <v/>
      </c>
      <c r="I15" s="4" t="str">
        <f t="shared" si="2"/>
        <v/>
      </c>
      <c r="J15" t="str">
        <f t="shared" si="3"/>
        <v xml:space="preserve"> </v>
      </c>
      <c r="K15" s="4" t="str">
        <f t="shared" si="4"/>
        <v/>
      </c>
      <c r="L15" t="str">
        <f t="shared" si="5"/>
        <v>Mukesh</v>
      </c>
    </row>
    <row r="16" spans="1:12" x14ac:dyDescent="0.3">
      <c r="B16" t="s">
        <v>156</v>
      </c>
      <c r="C16" t="s">
        <v>60</v>
      </c>
      <c r="D16" s="18">
        <v>3800</v>
      </c>
      <c r="E16" s="18">
        <v>300</v>
      </c>
      <c r="G16" t="str">
        <f t="shared" si="0"/>
        <v/>
      </c>
      <c r="H16" t="str">
        <f t="shared" si="1"/>
        <v>Parmod</v>
      </c>
      <c r="I16" s="4">
        <f t="shared" si="2"/>
        <v>3800</v>
      </c>
      <c r="J16" t="str">
        <f t="shared" si="3"/>
        <v>Sunil</v>
      </c>
      <c r="K16" s="4">
        <f t="shared" si="4"/>
        <v>300</v>
      </c>
      <c r="L16" t="str">
        <f t="shared" si="5"/>
        <v>Mukesh</v>
      </c>
    </row>
    <row r="17" spans="1:12" x14ac:dyDescent="0.3">
      <c r="C17" t="s">
        <v>208</v>
      </c>
      <c r="D17" s="18">
        <v>1200</v>
      </c>
      <c r="E17" s="18"/>
      <c r="G17" t="str">
        <f t="shared" si="0"/>
        <v/>
      </c>
      <c r="H17" t="str">
        <f t="shared" si="1"/>
        <v/>
      </c>
      <c r="I17" s="4" t="str">
        <f t="shared" si="2"/>
        <v/>
      </c>
      <c r="J17" t="str">
        <f t="shared" si="3"/>
        <v xml:space="preserve"> </v>
      </c>
      <c r="K17" s="4" t="str">
        <f t="shared" si="4"/>
        <v/>
      </c>
      <c r="L17" t="str">
        <f t="shared" si="5"/>
        <v>Mukesh</v>
      </c>
    </row>
    <row r="18" spans="1:12" hidden="1" x14ac:dyDescent="0.3">
      <c r="B18" t="s">
        <v>208</v>
      </c>
      <c r="C18" t="s">
        <v>208</v>
      </c>
      <c r="D18" s="18"/>
      <c r="E18" s="18"/>
      <c r="G18" t="str">
        <f t="shared" si="0"/>
        <v/>
      </c>
      <c r="H18" t="str">
        <f t="shared" si="1"/>
        <v xml:space="preserve"> </v>
      </c>
      <c r="I18" s="4">
        <f t="shared" si="2"/>
        <v>0</v>
      </c>
      <c r="J18" t="str">
        <f t="shared" si="3"/>
        <v xml:space="preserve"> </v>
      </c>
      <c r="K18" s="4">
        <f t="shared" si="4"/>
        <v>0</v>
      </c>
      <c r="L18" t="str">
        <f t="shared" si="5"/>
        <v>Mukesh</v>
      </c>
    </row>
    <row r="19" spans="1:12" x14ac:dyDescent="0.3">
      <c r="A19" t="s">
        <v>197</v>
      </c>
      <c r="B19" t="s">
        <v>160</v>
      </c>
      <c r="C19" t="s">
        <v>208</v>
      </c>
      <c r="D19" s="18">
        <v>9500</v>
      </c>
      <c r="E19" s="18"/>
      <c r="G19" t="str">
        <f t="shared" si="0"/>
        <v>Narender</v>
      </c>
      <c r="H19" t="str">
        <f t="shared" si="1"/>
        <v>Harish</v>
      </c>
      <c r="I19" s="4">
        <f t="shared" si="2"/>
        <v>9500</v>
      </c>
      <c r="J19" t="str">
        <f t="shared" si="3"/>
        <v xml:space="preserve"> </v>
      </c>
      <c r="K19" s="4">
        <f t="shared" si="4"/>
        <v>0</v>
      </c>
      <c r="L19" t="str">
        <f t="shared" si="5"/>
        <v>Narender</v>
      </c>
    </row>
    <row r="20" spans="1:12" x14ac:dyDescent="0.3">
      <c r="A20" t="s">
        <v>18</v>
      </c>
      <c r="B20" t="s">
        <v>160</v>
      </c>
      <c r="C20" t="s">
        <v>208</v>
      </c>
      <c r="D20" s="18">
        <v>3000</v>
      </c>
      <c r="E20" s="18"/>
      <c r="G20" t="str">
        <f t="shared" si="0"/>
        <v>Rakesh</v>
      </c>
      <c r="H20" t="str">
        <f t="shared" si="1"/>
        <v>Harish</v>
      </c>
      <c r="I20" s="4">
        <f t="shared" si="2"/>
        <v>3000</v>
      </c>
      <c r="J20" t="str">
        <f t="shared" si="3"/>
        <v xml:space="preserve"> </v>
      </c>
      <c r="K20" s="4">
        <f t="shared" si="4"/>
        <v>0</v>
      </c>
      <c r="L20" t="str">
        <f t="shared" si="5"/>
        <v>Rakesh</v>
      </c>
    </row>
    <row r="21" spans="1:12" x14ac:dyDescent="0.3">
      <c r="B21" t="s">
        <v>156</v>
      </c>
      <c r="C21" t="s">
        <v>165</v>
      </c>
      <c r="D21" s="18">
        <v>9500</v>
      </c>
      <c r="E21" s="18">
        <v>4400</v>
      </c>
      <c r="G21" t="str">
        <f t="shared" si="0"/>
        <v/>
      </c>
      <c r="H21" t="str">
        <f t="shared" si="1"/>
        <v>Parmod</v>
      </c>
      <c r="I21" s="4">
        <f t="shared" si="2"/>
        <v>9500</v>
      </c>
      <c r="J21" t="str">
        <f t="shared" si="3"/>
        <v>Suraj Vehicle</v>
      </c>
      <c r="K21" s="4">
        <f t="shared" si="4"/>
        <v>4400</v>
      </c>
      <c r="L21" t="str">
        <f t="shared" si="5"/>
        <v>Rakesh</v>
      </c>
    </row>
    <row r="22" spans="1:12" x14ac:dyDescent="0.3">
      <c r="C22" t="s">
        <v>208</v>
      </c>
      <c r="D22" s="18">
        <v>14500</v>
      </c>
      <c r="E22" s="18"/>
      <c r="G22" t="str">
        <f t="shared" si="0"/>
        <v/>
      </c>
      <c r="H22" t="str">
        <f t="shared" si="1"/>
        <v/>
      </c>
      <c r="I22" s="4" t="str">
        <f t="shared" si="2"/>
        <v/>
      </c>
      <c r="J22" t="str">
        <f t="shared" si="3"/>
        <v xml:space="preserve"> </v>
      </c>
      <c r="K22" s="4" t="str">
        <f t="shared" si="4"/>
        <v/>
      </c>
      <c r="L22" t="str">
        <f t="shared" si="5"/>
        <v>Rakesh</v>
      </c>
    </row>
    <row r="23" spans="1:12" x14ac:dyDescent="0.3">
      <c r="B23" t="s">
        <v>208</v>
      </c>
      <c r="C23" t="s">
        <v>208</v>
      </c>
      <c r="D23" s="18"/>
      <c r="E23" s="18"/>
      <c r="G23" t="str">
        <f t="shared" si="0"/>
        <v/>
      </c>
      <c r="H23" t="str">
        <f t="shared" si="1"/>
        <v xml:space="preserve"> </v>
      </c>
      <c r="I23" s="4">
        <f t="shared" si="2"/>
        <v>0</v>
      </c>
      <c r="J23" t="str">
        <f t="shared" si="3"/>
        <v xml:space="preserve"> </v>
      </c>
      <c r="K23" s="4">
        <f t="shared" si="4"/>
        <v>0</v>
      </c>
      <c r="L23" t="str">
        <f t="shared" si="5"/>
        <v>Rakesh</v>
      </c>
    </row>
    <row r="24" spans="1:12" x14ac:dyDescent="0.3">
      <c r="A24" t="s">
        <v>186</v>
      </c>
      <c r="B24" t="s">
        <v>156</v>
      </c>
      <c r="C24" t="s">
        <v>208</v>
      </c>
      <c r="D24" s="18">
        <v>3760</v>
      </c>
      <c r="E24" s="18"/>
      <c r="G24" t="str">
        <f t="shared" si="0"/>
        <v>Shiv Bahadur Yadav</v>
      </c>
      <c r="H24" t="str">
        <f t="shared" si="1"/>
        <v>Parmod</v>
      </c>
      <c r="I24" s="4">
        <f t="shared" si="2"/>
        <v>3760</v>
      </c>
      <c r="J24" t="str">
        <f t="shared" si="3"/>
        <v xml:space="preserve"> </v>
      </c>
      <c r="K24" s="4">
        <f t="shared" si="4"/>
        <v>0</v>
      </c>
      <c r="L24" t="str">
        <f t="shared" si="5"/>
        <v>Shiv Bahadur Yadav</v>
      </c>
    </row>
    <row r="25" spans="1:12" x14ac:dyDescent="0.3">
      <c r="A25" t="s">
        <v>60</v>
      </c>
      <c r="B25" t="s">
        <v>160</v>
      </c>
      <c r="C25" t="s">
        <v>208</v>
      </c>
      <c r="D25" s="18">
        <v>1000</v>
      </c>
      <c r="E25" s="18"/>
      <c r="G25" t="str">
        <f t="shared" si="0"/>
        <v>Sunil</v>
      </c>
      <c r="H25" t="str">
        <f t="shared" si="1"/>
        <v>Harish</v>
      </c>
      <c r="I25" s="4">
        <f t="shared" si="2"/>
        <v>1000</v>
      </c>
      <c r="J25" t="str">
        <f t="shared" si="3"/>
        <v xml:space="preserve"> </v>
      </c>
      <c r="K25" s="4">
        <f t="shared" si="4"/>
        <v>0</v>
      </c>
      <c r="L25" t="str">
        <f t="shared" si="5"/>
        <v>Sunil</v>
      </c>
    </row>
    <row r="26" spans="1:12" x14ac:dyDescent="0.3">
      <c r="B26" t="s">
        <v>58</v>
      </c>
      <c r="C26" t="s">
        <v>208</v>
      </c>
      <c r="D26" s="18">
        <v>300</v>
      </c>
      <c r="E26" s="18"/>
      <c r="G26" t="str">
        <f t="shared" si="0"/>
        <v/>
      </c>
      <c r="H26" t="str">
        <f t="shared" si="1"/>
        <v>Mukesh</v>
      </c>
      <c r="I26" s="4">
        <f t="shared" si="2"/>
        <v>300</v>
      </c>
      <c r="J26" t="str">
        <f t="shared" si="3"/>
        <v xml:space="preserve"> </v>
      </c>
      <c r="K26" s="4">
        <f t="shared" si="4"/>
        <v>0</v>
      </c>
      <c r="L26" t="str">
        <f t="shared" si="5"/>
        <v>Sunil</v>
      </c>
    </row>
    <row r="27" spans="1:12" x14ac:dyDescent="0.3">
      <c r="B27" t="s">
        <v>156</v>
      </c>
      <c r="C27" t="s">
        <v>208</v>
      </c>
      <c r="D27" s="18">
        <v>500</v>
      </c>
      <c r="E27" s="18"/>
      <c r="G27" t="str">
        <f t="shared" si="0"/>
        <v/>
      </c>
      <c r="H27" t="str">
        <f t="shared" si="1"/>
        <v>Parmod</v>
      </c>
      <c r="I27" s="4">
        <f t="shared" si="2"/>
        <v>500</v>
      </c>
      <c r="J27" t="str">
        <f t="shared" si="3"/>
        <v xml:space="preserve"> </v>
      </c>
      <c r="K27" s="4">
        <f t="shared" si="4"/>
        <v>0</v>
      </c>
      <c r="L27" t="str">
        <f t="shared" si="5"/>
        <v>Sunil</v>
      </c>
    </row>
    <row r="28" spans="1:12" x14ac:dyDescent="0.3">
      <c r="A28" t="s">
        <v>165</v>
      </c>
      <c r="B28" t="s">
        <v>179</v>
      </c>
      <c r="C28" t="s">
        <v>208</v>
      </c>
      <c r="D28" s="18">
        <v>8948</v>
      </c>
      <c r="E28" s="18"/>
      <c r="G28" t="str">
        <f t="shared" si="0"/>
        <v>Suraj Vehicle</v>
      </c>
      <c r="H28" t="str">
        <f t="shared" si="1"/>
        <v>credit card</v>
      </c>
      <c r="I28" s="4">
        <f t="shared" si="2"/>
        <v>8948</v>
      </c>
      <c r="J28" t="str">
        <f t="shared" si="3"/>
        <v xml:space="preserve"> </v>
      </c>
      <c r="K28" s="4">
        <f t="shared" si="4"/>
        <v>0</v>
      </c>
      <c r="L28" t="str">
        <f t="shared" si="5"/>
        <v>Suraj Vehicle</v>
      </c>
    </row>
    <row r="29" spans="1:12" x14ac:dyDescent="0.3">
      <c r="B29" t="s">
        <v>156</v>
      </c>
      <c r="C29" t="s">
        <v>208</v>
      </c>
      <c r="D29" s="18">
        <v>27100</v>
      </c>
      <c r="E29" s="18"/>
      <c r="G29" t="str">
        <f t="shared" si="0"/>
        <v/>
      </c>
      <c r="H29" t="str">
        <f t="shared" si="1"/>
        <v>Parmod</v>
      </c>
      <c r="I29" s="4">
        <f t="shared" si="2"/>
        <v>27100</v>
      </c>
      <c r="J29" t="str">
        <f t="shared" si="3"/>
        <v xml:space="preserve"> </v>
      </c>
      <c r="K29" s="4">
        <f t="shared" si="4"/>
        <v>0</v>
      </c>
      <c r="L29" t="str">
        <f t="shared" si="5"/>
        <v>Suraj Vehicle</v>
      </c>
    </row>
    <row r="30" spans="1:12" x14ac:dyDescent="0.3">
      <c r="B30" t="s">
        <v>18</v>
      </c>
      <c r="C30" t="s">
        <v>208</v>
      </c>
      <c r="D30" s="18">
        <v>6900</v>
      </c>
      <c r="E30" s="18"/>
      <c r="G30" t="str">
        <f t="shared" si="0"/>
        <v/>
      </c>
      <c r="H30" t="str">
        <f t="shared" si="1"/>
        <v>Rakesh</v>
      </c>
      <c r="I30" s="4">
        <f t="shared" si="2"/>
        <v>6900</v>
      </c>
      <c r="J30" t="str">
        <f t="shared" si="3"/>
        <v xml:space="preserve"> </v>
      </c>
      <c r="K30" s="4">
        <f t="shared" si="4"/>
        <v>0</v>
      </c>
      <c r="L30" t="str">
        <f t="shared" si="5"/>
        <v>Suraj Vehicle</v>
      </c>
    </row>
    <row r="31" spans="1:12" x14ac:dyDescent="0.3">
      <c r="A31" t="s">
        <v>3</v>
      </c>
      <c r="B31" t="s">
        <v>160</v>
      </c>
      <c r="C31" t="s">
        <v>22</v>
      </c>
      <c r="D31" s="18">
        <v>2140</v>
      </c>
      <c r="E31" s="18">
        <v>900</v>
      </c>
      <c r="G31" t="str">
        <f t="shared" si="0"/>
        <v>Umashankar</v>
      </c>
      <c r="H31" t="str">
        <f t="shared" si="1"/>
        <v>Harish</v>
      </c>
      <c r="I31" s="4">
        <f t="shared" si="2"/>
        <v>2140</v>
      </c>
      <c r="J31" t="str">
        <f t="shared" si="3"/>
        <v>Narendra</v>
      </c>
      <c r="K31" s="4">
        <f t="shared" si="4"/>
        <v>900</v>
      </c>
      <c r="L31" t="str">
        <f t="shared" si="5"/>
        <v>Umashankar</v>
      </c>
    </row>
    <row r="32" spans="1:12" x14ac:dyDescent="0.3">
      <c r="C32" t="s">
        <v>208</v>
      </c>
      <c r="D32" s="18">
        <v>4500</v>
      </c>
      <c r="E32" s="18"/>
      <c r="G32" t="str">
        <f t="shared" si="0"/>
        <v/>
      </c>
      <c r="H32" t="str">
        <f t="shared" si="1"/>
        <v/>
      </c>
      <c r="I32" s="4" t="str">
        <f t="shared" si="2"/>
        <v/>
      </c>
      <c r="J32" t="str">
        <f t="shared" si="3"/>
        <v xml:space="preserve"> </v>
      </c>
      <c r="K32" s="4" t="str">
        <f t="shared" si="4"/>
        <v/>
      </c>
      <c r="L32" t="str">
        <f t="shared" si="5"/>
        <v>Umashankar</v>
      </c>
    </row>
    <row r="33" spans="1:12" x14ac:dyDescent="0.3">
      <c r="B33" t="s">
        <v>58</v>
      </c>
      <c r="C33" t="s">
        <v>208</v>
      </c>
      <c r="D33" s="18">
        <v>1400</v>
      </c>
      <c r="E33" s="18"/>
      <c r="G33" t="str">
        <f t="shared" si="0"/>
        <v/>
      </c>
      <c r="H33" t="str">
        <f t="shared" si="1"/>
        <v>Mukesh</v>
      </c>
      <c r="I33" s="4">
        <f t="shared" si="2"/>
        <v>1400</v>
      </c>
      <c r="J33" t="str">
        <f t="shared" si="3"/>
        <v xml:space="preserve"> </v>
      </c>
      <c r="K33" s="4">
        <f t="shared" si="4"/>
        <v>0</v>
      </c>
      <c r="L33" t="str">
        <f t="shared" si="5"/>
        <v>Umashankar</v>
      </c>
    </row>
    <row r="34" spans="1:12" x14ac:dyDescent="0.3">
      <c r="B34" t="s">
        <v>156</v>
      </c>
      <c r="C34" t="s">
        <v>208</v>
      </c>
      <c r="D34" s="18">
        <v>200</v>
      </c>
      <c r="E34" s="18"/>
      <c r="G34" t="str">
        <f t="shared" si="0"/>
        <v/>
      </c>
      <c r="H34" t="str">
        <f t="shared" si="1"/>
        <v>Parmod</v>
      </c>
      <c r="I34" s="4">
        <f t="shared" si="2"/>
        <v>200</v>
      </c>
      <c r="J34" t="str">
        <f t="shared" si="3"/>
        <v xml:space="preserve"> </v>
      </c>
      <c r="K34" s="4">
        <f t="shared" si="4"/>
        <v>0</v>
      </c>
      <c r="L34" t="str">
        <f t="shared" si="5"/>
        <v>Umashankar</v>
      </c>
    </row>
    <row r="35" spans="1:12" x14ac:dyDescent="0.3">
      <c r="B35" t="s">
        <v>18</v>
      </c>
      <c r="C35" t="s">
        <v>208</v>
      </c>
      <c r="D35" s="18">
        <v>2000</v>
      </c>
      <c r="E35" s="18"/>
      <c r="G35" t="str">
        <f t="shared" si="0"/>
        <v/>
      </c>
      <c r="H35" t="str">
        <f t="shared" si="1"/>
        <v>Rakesh</v>
      </c>
      <c r="I35" s="4">
        <f t="shared" si="2"/>
        <v>2000</v>
      </c>
      <c r="J35" t="str">
        <f t="shared" si="3"/>
        <v xml:space="preserve"> </v>
      </c>
      <c r="K35" s="4">
        <f t="shared" si="4"/>
        <v>0</v>
      </c>
      <c r="L35" t="str">
        <f t="shared" si="5"/>
        <v>Umashankar</v>
      </c>
    </row>
    <row r="36" spans="1:12" x14ac:dyDescent="0.3">
      <c r="A36" t="s">
        <v>152</v>
      </c>
      <c r="B36" t="s">
        <v>154</v>
      </c>
      <c r="C36" t="s">
        <v>208</v>
      </c>
      <c r="D36" s="18">
        <v>600</v>
      </c>
      <c r="E36" s="18"/>
      <c r="G36" t="str">
        <f t="shared" si="0"/>
        <v>Vehicle - Mishra ji</v>
      </c>
      <c r="H36" t="str">
        <f t="shared" si="1"/>
        <v>Credit Card - 6008</v>
      </c>
      <c r="I36" s="4">
        <f t="shared" si="2"/>
        <v>600</v>
      </c>
      <c r="J36" t="str">
        <f t="shared" si="3"/>
        <v xml:space="preserve"> </v>
      </c>
      <c r="K36" s="4">
        <f t="shared" si="4"/>
        <v>0</v>
      </c>
      <c r="L36" t="str">
        <f t="shared" si="5"/>
        <v>Vehicle - Mishra ji</v>
      </c>
    </row>
    <row r="37" spans="1:12" x14ac:dyDescent="0.3">
      <c r="B37" t="s">
        <v>58</v>
      </c>
      <c r="C37" t="s">
        <v>208</v>
      </c>
      <c r="D37" s="18">
        <v>500</v>
      </c>
      <c r="E37" s="18"/>
      <c r="G37" t="str">
        <f t="shared" si="0"/>
        <v/>
      </c>
      <c r="H37" t="str">
        <f t="shared" si="1"/>
        <v>Mukesh</v>
      </c>
      <c r="I37" s="4">
        <f t="shared" si="2"/>
        <v>500</v>
      </c>
      <c r="J37" t="str">
        <f t="shared" si="3"/>
        <v xml:space="preserve"> </v>
      </c>
      <c r="K37" s="4">
        <f t="shared" si="4"/>
        <v>0</v>
      </c>
      <c r="L37" t="str">
        <f t="shared" si="5"/>
        <v>Vehicle - Mishra ji</v>
      </c>
    </row>
    <row r="38" spans="1:12" x14ac:dyDescent="0.3">
      <c r="A38" t="s">
        <v>140</v>
      </c>
      <c r="D38" s="18">
        <v>155945</v>
      </c>
      <c r="E38" s="18">
        <v>8800</v>
      </c>
      <c r="G38" s="19" t="str">
        <f>A38</f>
        <v>Grand Total</v>
      </c>
      <c r="H38" s="21"/>
      <c r="I38" s="22">
        <f>GETPIVOTDATA("Sum of Recovery Amt.",$A$3)</f>
        <v>155945</v>
      </c>
      <c r="J38" s="21"/>
      <c r="K38" s="22">
        <f>GETPIVOTDATA("Sum of Advance Rs.",$A$3)</f>
        <v>8800</v>
      </c>
      <c r="L38" t="str">
        <f>A38</f>
        <v>Grand Total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6BA8-3F25-434F-AD45-D59FEBEB4593}">
  <dimension ref="B3:P7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C3" sqref="C3"/>
    </sheetView>
  </sheetViews>
  <sheetFormatPr defaultRowHeight="14.4" x14ac:dyDescent="0.3"/>
  <cols>
    <col min="3" max="3" width="19.21875" customWidth="1"/>
    <col min="4" max="4" width="15.109375" bestFit="1" customWidth="1"/>
    <col min="5" max="5" width="9.6640625" customWidth="1"/>
    <col min="6" max="6" width="14.44140625" style="1" bestFit="1" customWidth="1"/>
    <col min="7" max="7" width="14.44140625" style="1" customWidth="1"/>
    <col min="8" max="8" width="34.44140625" bestFit="1" customWidth="1"/>
    <col min="9" max="9" width="10.77734375" bestFit="1" customWidth="1"/>
    <col min="10" max="10" width="11" bestFit="1" customWidth="1"/>
    <col min="11" max="11" width="18.44140625" bestFit="1" customWidth="1"/>
    <col min="12" max="12" width="12.44140625" bestFit="1" customWidth="1"/>
    <col min="13" max="13" width="14.6640625" bestFit="1" customWidth="1"/>
  </cols>
  <sheetData>
    <row r="3" spans="2:14" s="11" customFormat="1" ht="18" x14ac:dyDescent="0.35">
      <c r="B3" s="11" t="s">
        <v>143</v>
      </c>
      <c r="C3" s="11" t="s">
        <v>2</v>
      </c>
      <c r="D3" s="11" t="s">
        <v>144</v>
      </c>
      <c r="E3" s="11" t="s">
        <v>162</v>
      </c>
      <c r="F3" s="12" t="s">
        <v>145</v>
      </c>
      <c r="G3" s="12" t="s">
        <v>174</v>
      </c>
      <c r="H3" s="11" t="s">
        <v>148</v>
      </c>
      <c r="I3" s="11" t="s">
        <v>166</v>
      </c>
      <c r="J3" s="11" t="s">
        <v>167</v>
      </c>
      <c r="K3" s="11" t="s">
        <v>150</v>
      </c>
      <c r="L3" s="11" t="s">
        <v>146</v>
      </c>
      <c r="M3" s="11" t="s">
        <v>147</v>
      </c>
    </row>
    <row r="4" spans="2:14" x14ac:dyDescent="0.3">
      <c r="C4" s="7">
        <v>46163</v>
      </c>
      <c r="D4" t="s">
        <v>165</v>
      </c>
      <c r="E4">
        <v>1</v>
      </c>
      <c r="F4" s="1">
        <v>3956</v>
      </c>
      <c r="G4" s="1">
        <f>F4-L4</f>
        <v>1456</v>
      </c>
      <c r="H4" t="s">
        <v>149</v>
      </c>
      <c r="L4">
        <v>2500</v>
      </c>
      <c r="M4" t="s">
        <v>18</v>
      </c>
      <c r="N4">
        <f>SUBTOTAL(9,L4:L4)</f>
        <v>2500</v>
      </c>
    </row>
    <row r="5" spans="2:14" x14ac:dyDescent="0.3">
      <c r="C5" s="7">
        <v>46163</v>
      </c>
      <c r="D5" t="s">
        <v>18</v>
      </c>
      <c r="E5">
        <v>3</v>
      </c>
      <c r="F5" s="1">
        <v>670</v>
      </c>
      <c r="H5" t="s">
        <v>151</v>
      </c>
      <c r="N5">
        <f t="shared" ref="N5:N51" si="0">SUBTOTAL(9,L5:L5)</f>
        <v>0</v>
      </c>
    </row>
    <row r="6" spans="2:14" x14ac:dyDescent="0.3">
      <c r="C6" s="7">
        <v>46168</v>
      </c>
      <c r="D6" t="s">
        <v>152</v>
      </c>
      <c r="E6">
        <v>2</v>
      </c>
      <c r="F6" s="1">
        <f>2600+500+1938+210</f>
        <v>5248</v>
      </c>
      <c r="G6" s="1">
        <f>5248-600-500</f>
        <v>4148</v>
      </c>
      <c r="H6" t="s">
        <v>153</v>
      </c>
      <c r="L6">
        <v>600</v>
      </c>
      <c r="M6" t="s">
        <v>179</v>
      </c>
      <c r="N6">
        <f t="shared" si="0"/>
        <v>600</v>
      </c>
    </row>
    <row r="7" spans="2:14" x14ac:dyDescent="0.3">
      <c r="C7" s="7">
        <v>46168</v>
      </c>
      <c r="D7" t="s">
        <v>152</v>
      </c>
      <c r="E7" s="10" t="s">
        <v>175</v>
      </c>
      <c r="F7" s="1">
        <v>750</v>
      </c>
      <c r="G7" s="1">
        <v>750</v>
      </c>
      <c r="H7" t="s">
        <v>155</v>
      </c>
      <c r="L7">
        <v>500</v>
      </c>
      <c r="M7" t="s">
        <v>58</v>
      </c>
      <c r="N7">
        <f t="shared" si="0"/>
        <v>500</v>
      </c>
    </row>
    <row r="8" spans="2:14" x14ac:dyDescent="0.3">
      <c r="C8" s="7">
        <v>46142</v>
      </c>
      <c r="D8" t="s">
        <v>18</v>
      </c>
      <c r="E8">
        <v>3</v>
      </c>
      <c r="F8" s="1">
        <v>2170</v>
      </c>
      <c r="G8" s="1">
        <f>670+2170+500+2385+2500-2000-2500-3000</f>
        <v>725</v>
      </c>
      <c r="H8" t="s">
        <v>157</v>
      </c>
      <c r="L8">
        <v>2000</v>
      </c>
      <c r="M8" t="s">
        <v>156</v>
      </c>
      <c r="N8">
        <f t="shared" si="0"/>
        <v>2000</v>
      </c>
    </row>
    <row r="9" spans="2:14" x14ac:dyDescent="0.3">
      <c r="C9" s="9">
        <v>46167</v>
      </c>
      <c r="D9" t="s">
        <v>18</v>
      </c>
      <c r="E9">
        <v>3</v>
      </c>
      <c r="F9" s="1">
        <v>500</v>
      </c>
      <c r="H9" t="s">
        <v>158</v>
      </c>
      <c r="K9" s="8" t="s">
        <v>163</v>
      </c>
      <c r="L9">
        <v>3000</v>
      </c>
      <c r="M9" t="s">
        <v>160</v>
      </c>
      <c r="N9">
        <f t="shared" si="0"/>
        <v>3000</v>
      </c>
    </row>
    <row r="10" spans="2:14" x14ac:dyDescent="0.3">
      <c r="C10" s="7">
        <v>46151</v>
      </c>
      <c r="D10" t="s">
        <v>18</v>
      </c>
      <c r="E10">
        <v>3</v>
      </c>
      <c r="F10" s="1">
        <v>2385</v>
      </c>
      <c r="H10" t="s">
        <v>159</v>
      </c>
      <c r="L10">
        <v>2500</v>
      </c>
      <c r="M10" t="s">
        <v>156</v>
      </c>
      <c r="N10">
        <f t="shared" si="0"/>
        <v>2500</v>
      </c>
    </row>
    <row r="11" spans="2:14" x14ac:dyDescent="0.3">
      <c r="C11" s="7">
        <v>46163</v>
      </c>
      <c r="D11" t="s">
        <v>18</v>
      </c>
      <c r="E11">
        <v>3</v>
      </c>
      <c r="F11" s="1">
        <f>$L$4</f>
        <v>2500</v>
      </c>
      <c r="H11" t="s">
        <v>161</v>
      </c>
      <c r="N11">
        <f t="shared" si="0"/>
        <v>0</v>
      </c>
    </row>
    <row r="12" spans="2:14" x14ac:dyDescent="0.3">
      <c r="C12" s="7">
        <v>46165</v>
      </c>
      <c r="D12" t="s">
        <v>3</v>
      </c>
      <c r="E12">
        <v>4</v>
      </c>
      <c r="F12" s="1">
        <v>1280</v>
      </c>
      <c r="G12" s="1">
        <v>0</v>
      </c>
      <c r="H12" t="s">
        <v>164</v>
      </c>
      <c r="L12">
        <v>2000</v>
      </c>
      <c r="M12" t="s">
        <v>18</v>
      </c>
      <c r="N12">
        <f t="shared" si="0"/>
        <v>2000</v>
      </c>
    </row>
    <row r="13" spans="2:14" x14ac:dyDescent="0.3">
      <c r="C13" s="7">
        <v>46148</v>
      </c>
      <c r="D13" t="s">
        <v>3</v>
      </c>
      <c r="E13">
        <v>5</v>
      </c>
      <c r="F13" s="1">
        <v>1845</v>
      </c>
      <c r="G13" s="1">
        <v>-290</v>
      </c>
      <c r="H13" t="s">
        <v>168</v>
      </c>
      <c r="I13">
        <v>900</v>
      </c>
      <c r="J13" t="s">
        <v>22</v>
      </c>
      <c r="L13">
        <v>2140</v>
      </c>
      <c r="M13" t="s">
        <v>160</v>
      </c>
      <c r="N13">
        <f t="shared" si="0"/>
        <v>2140</v>
      </c>
    </row>
    <row r="14" spans="2:14" x14ac:dyDescent="0.3">
      <c r="C14" s="7">
        <v>46174</v>
      </c>
      <c r="D14" t="s">
        <v>3</v>
      </c>
      <c r="E14">
        <v>6</v>
      </c>
      <c r="F14" s="1">
        <v>1180</v>
      </c>
      <c r="G14" s="1">
        <v>0</v>
      </c>
      <c r="H14" t="s">
        <v>169</v>
      </c>
      <c r="K14" t="s">
        <v>170</v>
      </c>
      <c r="L14">
        <v>1000</v>
      </c>
      <c r="M14" t="s">
        <v>160</v>
      </c>
      <c r="N14">
        <f t="shared" si="0"/>
        <v>1000</v>
      </c>
    </row>
    <row r="15" spans="2:14" x14ac:dyDescent="0.3">
      <c r="C15" s="7">
        <v>46172</v>
      </c>
      <c r="D15" t="s">
        <v>3</v>
      </c>
      <c r="E15">
        <v>7</v>
      </c>
      <c r="F15" s="1">
        <v>1220</v>
      </c>
      <c r="G15" s="1">
        <v>0</v>
      </c>
      <c r="K15" t="s">
        <v>171</v>
      </c>
      <c r="L15">
        <v>2000</v>
      </c>
      <c r="M15" t="s">
        <v>160</v>
      </c>
      <c r="N15">
        <f t="shared" si="0"/>
        <v>2000</v>
      </c>
    </row>
    <row r="16" spans="2:14" x14ac:dyDescent="0.3">
      <c r="C16" s="7">
        <v>46181</v>
      </c>
      <c r="D16" t="s">
        <v>3</v>
      </c>
      <c r="E16">
        <v>8</v>
      </c>
      <c r="F16" s="1">
        <v>1555</v>
      </c>
      <c r="G16" s="1">
        <v>0</v>
      </c>
      <c r="H16" t="s">
        <v>172</v>
      </c>
      <c r="L16">
        <v>1400</v>
      </c>
      <c r="M16" t="s">
        <v>58</v>
      </c>
      <c r="N16">
        <f t="shared" si="0"/>
        <v>1400</v>
      </c>
    </row>
    <row r="17" spans="3:16" x14ac:dyDescent="0.3">
      <c r="C17" s="7"/>
      <c r="D17" t="s">
        <v>3</v>
      </c>
      <c r="L17">
        <v>200</v>
      </c>
      <c r="M17" t="s">
        <v>156</v>
      </c>
      <c r="N17">
        <f t="shared" si="0"/>
        <v>200</v>
      </c>
    </row>
    <row r="18" spans="3:16" x14ac:dyDescent="0.3">
      <c r="C18" s="7">
        <v>46182</v>
      </c>
      <c r="D18" t="s">
        <v>58</v>
      </c>
      <c r="E18">
        <v>9</v>
      </c>
      <c r="F18" s="1">
        <v>4010</v>
      </c>
      <c r="G18" s="1">
        <v>210</v>
      </c>
      <c r="I18">
        <v>300</v>
      </c>
      <c r="J18" t="s">
        <v>60</v>
      </c>
      <c r="K18" t="s">
        <v>173</v>
      </c>
      <c r="L18">
        <v>3800</v>
      </c>
      <c r="M18" t="s">
        <v>156</v>
      </c>
      <c r="N18">
        <f t="shared" si="0"/>
        <v>3800</v>
      </c>
    </row>
    <row r="19" spans="3:16" x14ac:dyDescent="0.3">
      <c r="C19" s="7">
        <v>46178</v>
      </c>
      <c r="D19" t="s">
        <v>60</v>
      </c>
      <c r="E19">
        <v>10</v>
      </c>
      <c r="F19" s="1">
        <v>990</v>
      </c>
      <c r="H19" t="s">
        <v>176</v>
      </c>
      <c r="K19" t="s">
        <v>177</v>
      </c>
      <c r="L19">
        <v>1000</v>
      </c>
      <c r="M19" t="s">
        <v>160</v>
      </c>
      <c r="N19">
        <f t="shared" si="0"/>
        <v>1000</v>
      </c>
    </row>
    <row r="20" spans="3:16" x14ac:dyDescent="0.3">
      <c r="C20" s="7"/>
      <c r="D20" t="s">
        <v>60</v>
      </c>
      <c r="L20">
        <f>$I$18</f>
        <v>300</v>
      </c>
      <c r="M20" t="s">
        <v>58</v>
      </c>
      <c r="N20">
        <f t="shared" si="0"/>
        <v>300</v>
      </c>
    </row>
    <row r="21" spans="3:16" x14ac:dyDescent="0.3">
      <c r="C21" s="7"/>
      <c r="D21" t="s">
        <v>60</v>
      </c>
      <c r="L21">
        <v>500</v>
      </c>
      <c r="M21" t="s">
        <v>156</v>
      </c>
      <c r="N21">
        <f t="shared" si="0"/>
        <v>500</v>
      </c>
    </row>
    <row r="22" spans="3:16" x14ac:dyDescent="0.3">
      <c r="C22" s="7">
        <v>46174</v>
      </c>
      <c r="D22" t="s">
        <v>58</v>
      </c>
      <c r="E22">
        <v>11</v>
      </c>
      <c r="F22" s="1">
        <v>1564</v>
      </c>
      <c r="G22" s="1">
        <v>0</v>
      </c>
      <c r="H22" t="s">
        <v>178</v>
      </c>
      <c r="I22">
        <v>200</v>
      </c>
      <c r="J22" t="s">
        <v>60</v>
      </c>
      <c r="L22">
        <f>1000+600</f>
        <v>1600</v>
      </c>
      <c r="M22" t="s">
        <v>160</v>
      </c>
      <c r="N22">
        <f t="shared" si="0"/>
        <v>1600</v>
      </c>
    </row>
    <row r="23" spans="3:16" x14ac:dyDescent="0.3">
      <c r="C23" s="7">
        <v>46184</v>
      </c>
      <c r="D23" t="s">
        <v>58</v>
      </c>
      <c r="E23">
        <v>12</v>
      </c>
      <c r="F23" s="1">
        <v>1370</v>
      </c>
      <c r="G23" s="1">
        <v>170</v>
      </c>
      <c r="L23">
        <v>1200</v>
      </c>
      <c r="M23" t="s">
        <v>156</v>
      </c>
      <c r="N23">
        <f t="shared" si="0"/>
        <v>1200</v>
      </c>
    </row>
    <row r="24" spans="3:16" x14ac:dyDescent="0.3">
      <c r="C24" s="7">
        <v>46186</v>
      </c>
      <c r="D24" t="s">
        <v>58</v>
      </c>
      <c r="E24">
        <v>13</v>
      </c>
      <c r="F24" s="1">
        <f>1450-600</f>
        <v>850</v>
      </c>
      <c r="G24" s="1">
        <v>850</v>
      </c>
      <c r="N24">
        <f t="shared" si="0"/>
        <v>0</v>
      </c>
    </row>
    <row r="25" spans="3:16" x14ac:dyDescent="0.3">
      <c r="C25" s="7">
        <v>46199</v>
      </c>
      <c r="D25" t="s">
        <v>165</v>
      </c>
      <c r="E25">
        <v>14</v>
      </c>
      <c r="F25" s="1">
        <f>40516-68</f>
        <v>40448</v>
      </c>
      <c r="G25" s="1">
        <v>0</v>
      </c>
      <c r="K25" t="s">
        <v>180</v>
      </c>
      <c r="L25">
        <v>27100</v>
      </c>
      <c r="M25" t="s">
        <v>156</v>
      </c>
      <c r="N25">
        <f t="shared" si="0"/>
        <v>27100</v>
      </c>
    </row>
    <row r="26" spans="3:16" x14ac:dyDescent="0.3">
      <c r="C26" s="7"/>
      <c r="D26" t="s">
        <v>165</v>
      </c>
      <c r="L26">
        <v>4400</v>
      </c>
      <c r="M26" t="s">
        <v>18</v>
      </c>
      <c r="N26">
        <f t="shared" si="0"/>
        <v>4400</v>
      </c>
    </row>
    <row r="27" spans="3:16" x14ac:dyDescent="0.3">
      <c r="C27" s="7"/>
      <c r="D27" t="s">
        <v>165</v>
      </c>
      <c r="L27">
        <v>8948</v>
      </c>
      <c r="M27" t="s">
        <v>179</v>
      </c>
      <c r="N27">
        <f t="shared" si="0"/>
        <v>8948</v>
      </c>
    </row>
    <row r="28" spans="3:16" x14ac:dyDescent="0.3">
      <c r="C28" s="7"/>
      <c r="D28" t="s">
        <v>100</v>
      </c>
      <c r="E28">
        <v>15</v>
      </c>
      <c r="F28" s="1">
        <v>1300</v>
      </c>
      <c r="G28" s="1">
        <v>0</v>
      </c>
      <c r="H28" t="s">
        <v>181</v>
      </c>
      <c r="L28">
        <v>1300</v>
      </c>
      <c r="M28" t="s">
        <v>160</v>
      </c>
      <c r="N28">
        <f t="shared" si="0"/>
        <v>1300</v>
      </c>
    </row>
    <row r="29" spans="3:16" x14ac:dyDescent="0.3">
      <c r="C29" s="7"/>
      <c r="D29" t="s">
        <v>18</v>
      </c>
      <c r="E29">
        <v>16</v>
      </c>
      <c r="F29" s="1">
        <v>19605</v>
      </c>
      <c r="G29" s="1">
        <v>0</v>
      </c>
      <c r="I29">
        <f>$L$26</f>
        <v>4400</v>
      </c>
      <c r="J29" t="s">
        <v>165</v>
      </c>
      <c r="K29" t="s">
        <v>182</v>
      </c>
      <c r="L29">
        <f>7300+2200</f>
        <v>9500</v>
      </c>
      <c r="M29" t="s">
        <v>156</v>
      </c>
      <c r="N29">
        <f t="shared" si="0"/>
        <v>9500</v>
      </c>
    </row>
    <row r="30" spans="3:16" x14ac:dyDescent="0.3">
      <c r="C30" s="7"/>
      <c r="D30" t="s">
        <v>18</v>
      </c>
      <c r="L30">
        <v>10000</v>
      </c>
      <c r="M30" t="s">
        <v>156</v>
      </c>
      <c r="N30">
        <f t="shared" si="0"/>
        <v>10000</v>
      </c>
      <c r="P30" t="str">
        <f>$K$29</f>
        <v>paid by  PN online -10k</v>
      </c>
    </row>
    <row r="31" spans="3:16" x14ac:dyDescent="0.3">
      <c r="C31" s="7">
        <v>46196</v>
      </c>
      <c r="D31" t="s">
        <v>58</v>
      </c>
      <c r="E31">
        <v>17</v>
      </c>
      <c r="F31" s="1">
        <v>1436</v>
      </c>
      <c r="G31" s="1">
        <v>-564</v>
      </c>
      <c r="H31" t="s">
        <v>183</v>
      </c>
      <c r="L31">
        <v>2000</v>
      </c>
      <c r="M31" t="s">
        <v>160</v>
      </c>
      <c r="N31">
        <f t="shared" si="0"/>
        <v>2000</v>
      </c>
    </row>
    <row r="32" spans="3:16" x14ac:dyDescent="0.3">
      <c r="C32" s="7">
        <v>46193</v>
      </c>
      <c r="D32" t="s">
        <v>3</v>
      </c>
      <c r="E32">
        <v>18</v>
      </c>
      <c r="F32" s="1">
        <v>1391</v>
      </c>
      <c r="G32" s="1">
        <v>-109</v>
      </c>
      <c r="H32" t="s">
        <v>184</v>
      </c>
      <c r="L32">
        <v>1500</v>
      </c>
      <c r="M32" t="s">
        <v>160</v>
      </c>
      <c r="N32">
        <f t="shared" si="0"/>
        <v>1500</v>
      </c>
    </row>
    <row r="33" spans="3:14" x14ac:dyDescent="0.3">
      <c r="C33" s="7">
        <v>46205</v>
      </c>
      <c r="D33" t="s">
        <v>116</v>
      </c>
      <c r="E33">
        <v>19</v>
      </c>
      <c r="F33" s="1">
        <v>3966</v>
      </c>
      <c r="G33" s="1">
        <v>1716</v>
      </c>
      <c r="N33">
        <f t="shared" si="0"/>
        <v>0</v>
      </c>
    </row>
    <row r="34" spans="3:14" x14ac:dyDescent="0.3">
      <c r="C34" s="7">
        <v>46205</v>
      </c>
      <c r="D34" t="s">
        <v>58</v>
      </c>
      <c r="E34">
        <v>20</v>
      </c>
      <c r="F34" s="1">
        <v>1200</v>
      </c>
      <c r="G34" s="1">
        <v>1200</v>
      </c>
      <c r="N34">
        <f t="shared" si="0"/>
        <v>0</v>
      </c>
    </row>
    <row r="35" spans="3:14" x14ac:dyDescent="0.3">
      <c r="C35" s="7">
        <v>46197</v>
      </c>
      <c r="D35" t="s">
        <v>58</v>
      </c>
      <c r="E35">
        <v>21</v>
      </c>
      <c r="F35" s="1">
        <v>2200</v>
      </c>
      <c r="G35" s="1">
        <v>200</v>
      </c>
      <c r="H35" t="s">
        <v>185</v>
      </c>
      <c r="L35">
        <v>2000</v>
      </c>
      <c r="M35" t="s">
        <v>160</v>
      </c>
      <c r="N35">
        <f t="shared" si="0"/>
        <v>2000</v>
      </c>
    </row>
    <row r="36" spans="3:14" x14ac:dyDescent="0.3">
      <c r="C36" s="7">
        <v>46199</v>
      </c>
      <c r="D36" t="s">
        <v>186</v>
      </c>
      <c r="E36">
        <v>22</v>
      </c>
      <c r="F36" s="1">
        <v>3760</v>
      </c>
      <c r="G36" s="1">
        <v>0</v>
      </c>
      <c r="K36" t="s">
        <v>191</v>
      </c>
      <c r="L36">
        <v>3760</v>
      </c>
      <c r="M36" t="s">
        <v>156</v>
      </c>
      <c r="N36">
        <f t="shared" si="0"/>
        <v>3760</v>
      </c>
    </row>
    <row r="37" spans="3:14" x14ac:dyDescent="0.3">
      <c r="C37" s="7">
        <v>46203</v>
      </c>
      <c r="D37" t="s">
        <v>58</v>
      </c>
      <c r="E37">
        <v>23</v>
      </c>
      <c r="F37" s="1">
        <v>11280</v>
      </c>
      <c r="G37" s="1">
        <v>280</v>
      </c>
      <c r="I37">
        <v>3000</v>
      </c>
      <c r="J37" t="s">
        <v>116</v>
      </c>
      <c r="L37">
        <f>5000+2000+3000+1000</f>
        <v>11000</v>
      </c>
      <c r="M37" t="s">
        <v>160</v>
      </c>
      <c r="N37">
        <f t="shared" si="0"/>
        <v>11000</v>
      </c>
    </row>
    <row r="38" spans="3:14" x14ac:dyDescent="0.3">
      <c r="C38" s="7">
        <v>46203</v>
      </c>
      <c r="D38" t="s">
        <v>116</v>
      </c>
      <c r="E38">
        <v>24</v>
      </c>
      <c r="F38" s="1">
        <v>20543</v>
      </c>
      <c r="G38" s="1">
        <f>20543-3000-6050</f>
        <v>11493</v>
      </c>
      <c r="L38">
        <f>$I$37</f>
        <v>3000</v>
      </c>
      <c r="M38" t="s">
        <v>58</v>
      </c>
      <c r="N38">
        <f t="shared" si="0"/>
        <v>3000</v>
      </c>
    </row>
    <row r="39" spans="3:14" x14ac:dyDescent="0.3">
      <c r="C39" s="7"/>
      <c r="D39" t="s">
        <v>116</v>
      </c>
      <c r="L39">
        <f>4050+2000</f>
        <v>6050</v>
      </c>
      <c r="M39" t="s">
        <v>179</v>
      </c>
      <c r="N39">
        <f t="shared" si="0"/>
        <v>6050</v>
      </c>
    </row>
    <row r="40" spans="3:14" x14ac:dyDescent="0.3">
      <c r="C40" s="7">
        <v>46203</v>
      </c>
      <c r="D40" t="s">
        <v>188</v>
      </c>
      <c r="E40">
        <v>25</v>
      </c>
      <c r="F40" s="1">
        <v>4900</v>
      </c>
      <c r="G40" s="1">
        <v>4900</v>
      </c>
      <c r="N40">
        <f t="shared" si="0"/>
        <v>0</v>
      </c>
    </row>
    <row r="41" spans="3:14" x14ac:dyDescent="0.3">
      <c r="C41" s="7">
        <v>46199</v>
      </c>
      <c r="D41" t="s">
        <v>189</v>
      </c>
      <c r="E41">
        <v>26</v>
      </c>
      <c r="F41" s="1">
        <v>14000</v>
      </c>
      <c r="G41" s="1">
        <v>0</v>
      </c>
      <c r="K41" t="s">
        <v>190</v>
      </c>
      <c r="L41">
        <v>14000</v>
      </c>
      <c r="M41" t="s">
        <v>156</v>
      </c>
      <c r="N41">
        <f t="shared" si="0"/>
        <v>14000</v>
      </c>
    </row>
    <row r="42" spans="3:14" x14ac:dyDescent="0.3">
      <c r="C42" s="7">
        <v>46203</v>
      </c>
      <c r="D42" t="s">
        <v>100</v>
      </c>
      <c r="E42">
        <v>27</v>
      </c>
      <c r="F42" s="1">
        <v>8000</v>
      </c>
      <c r="G42" s="1">
        <v>0</v>
      </c>
      <c r="H42" t="s">
        <v>192</v>
      </c>
      <c r="L42">
        <v>1000</v>
      </c>
      <c r="M42" t="s">
        <v>160</v>
      </c>
      <c r="N42">
        <f t="shared" si="0"/>
        <v>1000</v>
      </c>
    </row>
    <row r="43" spans="3:14" x14ac:dyDescent="0.3">
      <c r="C43" s="7"/>
      <c r="D43" t="s">
        <v>100</v>
      </c>
      <c r="L43">
        <v>7000</v>
      </c>
      <c r="M43" t="s">
        <v>160</v>
      </c>
      <c r="N43">
        <f t="shared" si="0"/>
        <v>7000</v>
      </c>
    </row>
    <row r="44" spans="3:14" x14ac:dyDescent="0.3">
      <c r="C44" s="7">
        <v>46206</v>
      </c>
      <c r="D44" t="s">
        <v>124</v>
      </c>
      <c r="E44">
        <v>28</v>
      </c>
      <c r="F44" s="1">
        <v>2600</v>
      </c>
      <c r="G44" s="1">
        <v>2600</v>
      </c>
      <c r="H44" t="s">
        <v>193</v>
      </c>
      <c r="N44">
        <f t="shared" si="0"/>
        <v>0</v>
      </c>
    </row>
    <row r="45" spans="3:14" x14ac:dyDescent="0.3">
      <c r="C45" s="7">
        <v>46206</v>
      </c>
      <c r="D45" t="s">
        <v>127</v>
      </c>
      <c r="E45">
        <v>29</v>
      </c>
      <c r="F45" s="1">
        <v>3760</v>
      </c>
      <c r="G45" s="1">
        <v>3760</v>
      </c>
      <c r="H45" t="s">
        <v>194</v>
      </c>
      <c r="N45">
        <f t="shared" si="0"/>
        <v>0</v>
      </c>
    </row>
    <row r="46" spans="3:14" x14ac:dyDescent="0.3">
      <c r="C46" s="7">
        <v>46206</v>
      </c>
      <c r="D46" t="s">
        <v>58</v>
      </c>
      <c r="E46">
        <v>30</v>
      </c>
      <c r="F46" s="1">
        <v>1809</v>
      </c>
      <c r="G46" s="1">
        <v>1809</v>
      </c>
      <c r="H46" t="s">
        <v>195</v>
      </c>
      <c r="N46">
        <f t="shared" si="0"/>
        <v>0</v>
      </c>
    </row>
    <row r="47" spans="3:14" x14ac:dyDescent="0.3">
      <c r="C47" s="7">
        <v>46209</v>
      </c>
      <c r="D47" t="s">
        <v>58</v>
      </c>
      <c r="E47">
        <v>31</v>
      </c>
      <c r="F47" s="1">
        <v>2806</v>
      </c>
      <c r="G47" s="1">
        <v>2806</v>
      </c>
      <c r="H47" t="s">
        <v>196</v>
      </c>
      <c r="N47">
        <f t="shared" si="0"/>
        <v>0</v>
      </c>
    </row>
    <row r="48" spans="3:14" x14ac:dyDescent="0.3">
      <c r="C48" s="7">
        <v>46195</v>
      </c>
      <c r="D48" t="s">
        <v>22</v>
      </c>
      <c r="E48">
        <v>32</v>
      </c>
      <c r="F48" s="1">
        <v>11627</v>
      </c>
      <c r="G48" s="1">
        <v>2127</v>
      </c>
      <c r="L48">
        <v>9500</v>
      </c>
      <c r="M48" t="s">
        <v>160</v>
      </c>
      <c r="N48">
        <f t="shared" si="0"/>
        <v>9500</v>
      </c>
    </row>
    <row r="49" spans="3:14" x14ac:dyDescent="0.3">
      <c r="C49" s="2">
        <v>46199</v>
      </c>
      <c r="D49" t="s">
        <v>12</v>
      </c>
      <c r="E49">
        <v>33</v>
      </c>
      <c r="F49" s="1">
        <v>6347</v>
      </c>
      <c r="G49" s="1">
        <v>700</v>
      </c>
      <c r="L49" s="4">
        <f>F49-G49</f>
        <v>5647</v>
      </c>
      <c r="M49" t="s">
        <v>160</v>
      </c>
      <c r="N49">
        <f t="shared" si="0"/>
        <v>5647</v>
      </c>
    </row>
    <row r="50" spans="3:14" x14ac:dyDescent="0.3">
      <c r="N50">
        <f t="shared" si="0"/>
        <v>0</v>
      </c>
    </row>
    <row r="51" spans="3:14" x14ac:dyDescent="0.3">
      <c r="N51">
        <f t="shared" si="0"/>
        <v>0</v>
      </c>
    </row>
    <row r="52" spans="3:14" hidden="1" x14ac:dyDescent="0.3"/>
    <row r="53" spans="3:14" hidden="1" x14ac:dyDescent="0.3"/>
    <row r="54" spans="3:14" hidden="1" x14ac:dyDescent="0.3"/>
    <row r="55" spans="3:14" hidden="1" x14ac:dyDescent="0.3"/>
    <row r="56" spans="3:14" hidden="1" x14ac:dyDescent="0.3"/>
    <row r="57" spans="3:14" hidden="1" x14ac:dyDescent="0.3"/>
    <row r="58" spans="3:14" hidden="1" x14ac:dyDescent="0.3"/>
    <row r="59" spans="3:14" hidden="1" x14ac:dyDescent="0.3"/>
    <row r="60" spans="3:14" hidden="1" x14ac:dyDescent="0.3"/>
    <row r="61" spans="3:14" hidden="1" x14ac:dyDescent="0.3"/>
    <row r="62" spans="3:14" ht="18" x14ac:dyDescent="0.35">
      <c r="F62" s="13">
        <f>SUBTOTAL(9,F4:F61)</f>
        <v>197021</v>
      </c>
      <c r="G62" s="13">
        <f>SUBTOTAL(9,G4:G61)</f>
        <v>40937</v>
      </c>
      <c r="H62" s="11"/>
      <c r="I62" s="11"/>
      <c r="J62" s="11"/>
      <c r="K62" s="11"/>
      <c r="L62" s="17">
        <f>SUBTOTAL(9,L4:L61)</f>
        <v>155945</v>
      </c>
    </row>
    <row r="63" spans="3:14" ht="18" x14ac:dyDescent="0.35">
      <c r="G63" s="12"/>
      <c r="H63" s="11"/>
      <c r="I63" s="11"/>
      <c r="J63" s="11"/>
      <c r="K63" s="11"/>
      <c r="L63" s="16" cm="1">
        <f t="array" aca="1" ref="L63" ca="1">SUMPRODUCT(($M$4:$M$61=M63)*SUBTOTAL(9,OFFSET($L$4,ROW($L$4:$L$61)-ROW($L$4),0)))</f>
        <v>51687</v>
      </c>
      <c r="M63" t="s">
        <v>160</v>
      </c>
      <c r="N63" s="16" cm="1">
        <f t="array" ref="N63">SUMPRODUCT(($M$4:$M$61=M63)*$N$4:$N$61)</f>
        <v>51687</v>
      </c>
    </row>
    <row r="64" spans="3:14" ht="18" x14ac:dyDescent="0.35">
      <c r="G64" s="12"/>
      <c r="H64" s="11"/>
      <c r="I64" s="11"/>
      <c r="J64" s="11"/>
      <c r="K64" s="11"/>
      <c r="L64" s="16" cm="1">
        <f t="array" aca="1" ref="L64" ca="1">SUMPRODUCT(($M$4:$M$61=M64)*SUBTOTAL(9,OFFSET($L$4,ROW($L$4:$L$61)-ROW($L$4),0)))</f>
        <v>5200</v>
      </c>
      <c r="M64" t="s">
        <v>58</v>
      </c>
      <c r="N64" s="16" cm="1">
        <f t="array" ref="N64">SUMPRODUCT(($M$4:$M$61=M64)*$N$4:$N$61)</f>
        <v>5200</v>
      </c>
    </row>
    <row r="65" spans="12:14" ht="15.6" x14ac:dyDescent="0.3">
      <c r="L65" s="16" cm="1">
        <f t="array" aca="1" ref="L65" ca="1">SUMPRODUCT(($M$4:$M$61=M65)*SUBTOTAL(9,OFFSET($L$4,ROW($L$4:$L$61)-ROW($L$4),0)))</f>
        <v>8900</v>
      </c>
      <c r="M65" t="s">
        <v>18</v>
      </c>
      <c r="N65" s="16" cm="1">
        <f t="array" ref="N65">SUMPRODUCT(($M$4:$M$61=M65)*$N$4:$N$61)</f>
        <v>8900</v>
      </c>
    </row>
    <row r="66" spans="12:14" ht="15.6" x14ac:dyDescent="0.3">
      <c r="L66" s="16" cm="1">
        <f t="array" aca="1" ref="L66" ca="1">SUMPRODUCT(($M$4:$M$61=M66)*SUBTOTAL(9,OFFSET($L$4,ROW($L$4:$L$61)-ROW($L$4),0)))</f>
        <v>74560</v>
      </c>
      <c r="M66" t="s">
        <v>156</v>
      </c>
    </row>
    <row r="67" spans="12:14" ht="15.6" x14ac:dyDescent="0.3">
      <c r="L67" s="16" cm="1">
        <f t="array" aca="1" ref="L67" ca="1">SUMPRODUCT(($M$4:$M$61=M67)*SUBTOTAL(9,OFFSET($L$4,ROW($L$4:$L$61)-ROW($L$4),0)))</f>
        <v>15598</v>
      </c>
      <c r="M67" t="s">
        <v>220</v>
      </c>
    </row>
    <row r="71" spans="12:14" ht="18" x14ac:dyDescent="0.35">
      <c r="L71" s="17"/>
      <c r="M71" s="6"/>
    </row>
    <row r="72" spans="12:14" ht="18" x14ac:dyDescent="0.35">
      <c r="L72" s="17"/>
    </row>
    <row r="73" spans="12:14" ht="18" x14ac:dyDescent="0.35">
      <c r="L73" s="11"/>
    </row>
  </sheetData>
  <autoFilter ref="B3:M51" xr:uid="{08516BA8-3F25-434F-AD45-D59FEBEB4593}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8D56-D4C2-4BC5-89D1-055E39BD3DDE}">
  <sheetPr filterMode="1"/>
  <dimension ref="C2:H162"/>
  <sheetViews>
    <sheetView tabSelected="1" topLeftCell="A2" workbookViewId="0">
      <pane xSplit="3" ySplit="1" topLeftCell="D3" activePane="bottomRight" state="frozen"/>
      <selection activeCell="A2" sqref="A2"/>
      <selection pane="topRight" activeCell="D2" sqref="D2"/>
      <selection pane="bottomLeft" activeCell="A3" sqref="A3"/>
      <selection pane="bottomRight" activeCell="F82" sqref="F82"/>
    </sheetView>
  </sheetViews>
  <sheetFormatPr defaultRowHeight="14.4" x14ac:dyDescent="0.3"/>
  <cols>
    <col min="3" max="3" width="13" style="7" customWidth="1"/>
    <col min="4" max="4" width="11.21875" bestFit="1" customWidth="1"/>
    <col min="5" max="5" width="15.33203125" bestFit="1" customWidth="1"/>
    <col min="6" max="6" width="14" style="1" bestFit="1" customWidth="1"/>
    <col min="7" max="7" width="51.44140625" bestFit="1" customWidth="1"/>
    <col min="8" max="8" width="9.5546875" bestFit="1" customWidth="1"/>
  </cols>
  <sheetData>
    <row r="2" spans="3:8" x14ac:dyDescent="0.3">
      <c r="C2" s="7" t="s">
        <v>2</v>
      </c>
      <c r="D2" t="s">
        <v>0</v>
      </c>
      <c r="E2" t="s">
        <v>1</v>
      </c>
      <c r="F2" s="1" t="s">
        <v>5</v>
      </c>
      <c r="G2" t="s">
        <v>8</v>
      </c>
      <c r="H2" t="s">
        <v>200</v>
      </c>
    </row>
    <row r="3" spans="3:8" hidden="1" x14ac:dyDescent="0.3">
      <c r="C3" s="7">
        <v>46148</v>
      </c>
      <c r="D3" t="s">
        <v>32</v>
      </c>
      <c r="E3" t="s">
        <v>11</v>
      </c>
      <c r="F3" s="1">
        <v>2100</v>
      </c>
      <c r="G3" t="s">
        <v>33</v>
      </c>
    </row>
    <row r="4" spans="3:8" hidden="1" x14ac:dyDescent="0.3">
      <c r="C4" s="7">
        <v>46149</v>
      </c>
      <c r="D4" t="s">
        <v>6</v>
      </c>
      <c r="E4" t="s">
        <v>7</v>
      </c>
      <c r="F4" s="1">
        <v>2500</v>
      </c>
      <c r="G4" t="s">
        <v>14</v>
      </c>
    </row>
    <row r="5" spans="3:8" hidden="1" x14ac:dyDescent="0.3">
      <c r="C5" s="7">
        <v>46150</v>
      </c>
      <c r="D5" t="s">
        <v>12</v>
      </c>
      <c r="E5" t="s">
        <v>7</v>
      </c>
      <c r="F5" s="1">
        <v>200</v>
      </c>
      <c r="G5" t="s">
        <v>13</v>
      </c>
      <c r="H5" t="s">
        <v>201</v>
      </c>
    </row>
    <row r="6" spans="3:8" hidden="1" x14ac:dyDescent="0.3">
      <c r="C6" s="7">
        <v>46150</v>
      </c>
      <c r="D6" t="s">
        <v>6</v>
      </c>
      <c r="E6" t="s">
        <v>7</v>
      </c>
      <c r="F6" s="1">
        <v>500</v>
      </c>
      <c r="G6" t="s">
        <v>14</v>
      </c>
    </row>
    <row r="7" spans="3:8" hidden="1" x14ac:dyDescent="0.3">
      <c r="C7" s="7">
        <v>46150</v>
      </c>
      <c r="D7" t="s">
        <v>6</v>
      </c>
      <c r="E7" t="s">
        <v>7</v>
      </c>
      <c r="F7" s="1">
        <v>1000</v>
      </c>
      <c r="G7" t="s">
        <v>14</v>
      </c>
    </row>
    <row r="8" spans="3:8" hidden="1" x14ac:dyDescent="0.3">
      <c r="C8" s="7">
        <v>46154</v>
      </c>
      <c r="D8" t="s">
        <v>12</v>
      </c>
      <c r="E8" t="s">
        <v>7</v>
      </c>
      <c r="F8" s="1">
        <v>100</v>
      </c>
      <c r="G8" t="s">
        <v>16</v>
      </c>
      <c r="H8" t="s">
        <v>201</v>
      </c>
    </row>
    <row r="9" spans="3:8" hidden="1" x14ac:dyDescent="0.3">
      <c r="C9" s="7">
        <v>46157</v>
      </c>
      <c r="D9" t="s">
        <v>12</v>
      </c>
      <c r="E9" t="s">
        <v>7</v>
      </c>
      <c r="F9" s="1">
        <v>300</v>
      </c>
      <c r="G9" t="s">
        <v>17</v>
      </c>
      <c r="H9" t="s">
        <v>201</v>
      </c>
    </row>
    <row r="10" spans="3:8" hidden="1" x14ac:dyDescent="0.3">
      <c r="C10" s="7">
        <v>46157</v>
      </c>
      <c r="D10" t="s">
        <v>6</v>
      </c>
      <c r="E10" s="5" t="s">
        <v>11</v>
      </c>
      <c r="F10" s="1">
        <v>1400</v>
      </c>
      <c r="G10" t="s">
        <v>21</v>
      </c>
    </row>
    <row r="11" spans="3:8" hidden="1" x14ac:dyDescent="0.3">
      <c r="C11" s="7">
        <v>46157</v>
      </c>
      <c r="D11" t="s">
        <v>19</v>
      </c>
      <c r="E11" t="s">
        <v>11</v>
      </c>
      <c r="F11" s="1">
        <v>3000</v>
      </c>
      <c r="G11" t="s">
        <v>20</v>
      </c>
    </row>
    <row r="12" spans="3:8" hidden="1" x14ac:dyDescent="0.3">
      <c r="C12" s="7">
        <v>46158</v>
      </c>
      <c r="D12" t="s">
        <v>6</v>
      </c>
      <c r="E12" s="5" t="s">
        <v>11</v>
      </c>
      <c r="F12" s="1">
        <v>700</v>
      </c>
      <c r="G12" t="s">
        <v>21</v>
      </c>
    </row>
    <row r="13" spans="3:8" hidden="1" x14ac:dyDescent="0.3">
      <c r="C13" s="7">
        <v>46146</v>
      </c>
      <c r="D13" t="s">
        <v>22</v>
      </c>
      <c r="E13" t="s">
        <v>7</v>
      </c>
      <c r="F13" s="1">
        <v>1000</v>
      </c>
      <c r="G13" t="s">
        <v>23</v>
      </c>
    </row>
    <row r="14" spans="3:8" hidden="1" x14ac:dyDescent="0.3">
      <c r="C14" s="7">
        <v>46149</v>
      </c>
      <c r="D14" t="s">
        <v>3</v>
      </c>
      <c r="E14" t="s">
        <v>4</v>
      </c>
      <c r="F14" s="1">
        <v>10000</v>
      </c>
      <c r="G14" t="s">
        <v>9</v>
      </c>
    </row>
    <row r="15" spans="3:8" hidden="1" x14ac:dyDescent="0.3">
      <c r="C15" s="7">
        <v>46146</v>
      </c>
      <c r="D15" t="s">
        <v>25</v>
      </c>
      <c r="E15" t="s">
        <v>26</v>
      </c>
      <c r="F15" s="1">
        <v>102</v>
      </c>
      <c r="G15" t="s">
        <v>27</v>
      </c>
    </row>
    <row r="16" spans="3:8" hidden="1" x14ac:dyDescent="0.3">
      <c r="C16" s="7">
        <v>46147</v>
      </c>
      <c r="D16" t="s">
        <v>28</v>
      </c>
      <c r="E16" t="s">
        <v>7</v>
      </c>
      <c r="F16" s="1">
        <v>500</v>
      </c>
      <c r="G16" t="s">
        <v>29</v>
      </c>
    </row>
    <row r="17" spans="3:8" hidden="1" x14ac:dyDescent="0.3">
      <c r="C17" s="7">
        <v>46148</v>
      </c>
      <c r="D17" t="s">
        <v>30</v>
      </c>
      <c r="E17" t="s">
        <v>4</v>
      </c>
      <c r="F17" s="1">
        <v>200</v>
      </c>
      <c r="G17" t="s">
        <v>31</v>
      </c>
    </row>
    <row r="18" spans="3:8" hidden="1" x14ac:dyDescent="0.3">
      <c r="C18" s="7">
        <v>46146</v>
      </c>
      <c r="D18" t="s">
        <v>3</v>
      </c>
      <c r="E18" t="s">
        <v>7</v>
      </c>
      <c r="F18" s="1">
        <f>1140+1000</f>
        <v>2140</v>
      </c>
      <c r="G18" t="s">
        <v>24</v>
      </c>
    </row>
    <row r="19" spans="3:8" hidden="1" x14ac:dyDescent="0.3">
      <c r="C19" s="7">
        <v>46162</v>
      </c>
      <c r="D19" t="s">
        <v>12</v>
      </c>
      <c r="E19" t="s">
        <v>7</v>
      </c>
      <c r="F19" s="1">
        <v>100</v>
      </c>
      <c r="G19" t="s">
        <v>34</v>
      </c>
      <c r="H19" t="s">
        <v>201</v>
      </c>
    </row>
    <row r="20" spans="3:8" hidden="1" x14ac:dyDescent="0.3">
      <c r="C20" s="7">
        <v>46159</v>
      </c>
      <c r="D20" t="s">
        <v>30</v>
      </c>
      <c r="E20" t="s">
        <v>4</v>
      </c>
      <c r="F20" s="1">
        <v>200</v>
      </c>
      <c r="G20" t="s">
        <v>35</v>
      </c>
    </row>
    <row r="21" spans="3:8" hidden="1" x14ac:dyDescent="0.3">
      <c r="C21" s="7">
        <v>46162</v>
      </c>
      <c r="D21" t="s">
        <v>12</v>
      </c>
      <c r="E21" t="s">
        <v>7</v>
      </c>
      <c r="F21" s="1">
        <v>1500</v>
      </c>
      <c r="G21" t="s">
        <v>36</v>
      </c>
      <c r="H21" t="s">
        <v>201</v>
      </c>
    </row>
    <row r="22" spans="3:8" hidden="1" x14ac:dyDescent="0.3">
      <c r="C22" s="7">
        <v>46163</v>
      </c>
      <c r="D22" t="s">
        <v>18</v>
      </c>
      <c r="E22" t="s">
        <v>7</v>
      </c>
      <c r="F22" s="1">
        <v>5000</v>
      </c>
      <c r="G22" t="s">
        <v>37</v>
      </c>
    </row>
    <row r="23" spans="3:8" hidden="1" x14ac:dyDescent="0.3">
      <c r="C23" s="7">
        <v>46164</v>
      </c>
      <c r="D23" t="s">
        <v>12</v>
      </c>
      <c r="E23" t="s">
        <v>7</v>
      </c>
      <c r="F23" s="1">
        <v>100</v>
      </c>
      <c r="G23" t="s">
        <v>38</v>
      </c>
      <c r="H23" t="s">
        <v>201</v>
      </c>
    </row>
    <row r="24" spans="3:8" hidden="1" x14ac:dyDescent="0.3">
      <c r="C24" s="7">
        <v>46164</v>
      </c>
      <c r="D24" t="s">
        <v>25</v>
      </c>
      <c r="E24" t="s">
        <v>26</v>
      </c>
      <c r="F24" s="1">
        <f>102+30+106</f>
        <v>238</v>
      </c>
      <c r="G24" t="s">
        <v>39</v>
      </c>
    </row>
    <row r="25" spans="3:8" hidden="1" x14ac:dyDescent="0.3">
      <c r="C25" s="7">
        <v>46170</v>
      </c>
      <c r="D25" t="s">
        <v>3</v>
      </c>
      <c r="E25" t="s">
        <v>4</v>
      </c>
      <c r="F25" s="1">
        <v>500</v>
      </c>
      <c r="G25" t="s">
        <v>40</v>
      </c>
    </row>
    <row r="26" spans="3:8" hidden="1" x14ac:dyDescent="0.3">
      <c r="C26" s="7">
        <v>46165</v>
      </c>
      <c r="D26" t="s">
        <v>18</v>
      </c>
      <c r="E26" t="s">
        <v>7</v>
      </c>
      <c r="F26" s="1">
        <v>1500</v>
      </c>
      <c r="G26" t="s">
        <v>41</v>
      </c>
    </row>
    <row r="27" spans="3:8" hidden="1" x14ac:dyDescent="0.3">
      <c r="C27" s="7">
        <v>46165</v>
      </c>
      <c r="D27" t="s">
        <v>43</v>
      </c>
      <c r="E27" t="s">
        <v>42</v>
      </c>
      <c r="F27" s="1">
        <v>500</v>
      </c>
      <c r="G27" t="s">
        <v>44</v>
      </c>
    </row>
    <row r="28" spans="3:8" hidden="1" x14ac:dyDescent="0.3">
      <c r="C28" s="7">
        <v>46165</v>
      </c>
      <c r="D28" t="s">
        <v>12</v>
      </c>
      <c r="E28" t="s">
        <v>7</v>
      </c>
      <c r="F28" s="1">
        <f>34+34</f>
        <v>68</v>
      </c>
      <c r="G28" t="s">
        <v>46</v>
      </c>
      <c r="H28" t="s">
        <v>201</v>
      </c>
    </row>
    <row r="29" spans="3:8" hidden="1" x14ac:dyDescent="0.3">
      <c r="C29" s="7">
        <v>46170</v>
      </c>
      <c r="D29" t="s">
        <v>47</v>
      </c>
      <c r="E29" t="s">
        <v>11</v>
      </c>
      <c r="F29" s="1">
        <v>100</v>
      </c>
      <c r="G29" t="s">
        <v>48</v>
      </c>
    </row>
    <row r="30" spans="3:8" hidden="1" x14ac:dyDescent="0.3">
      <c r="C30" s="7">
        <v>46170</v>
      </c>
      <c r="D30" t="s">
        <v>18</v>
      </c>
      <c r="E30" t="s">
        <v>7</v>
      </c>
      <c r="F30" s="1">
        <v>500</v>
      </c>
      <c r="G30" t="s">
        <v>49</v>
      </c>
    </row>
    <row r="31" spans="3:8" hidden="1" x14ac:dyDescent="0.3">
      <c r="C31" s="7">
        <v>46170</v>
      </c>
      <c r="D31" t="s">
        <v>18</v>
      </c>
      <c r="E31" t="s">
        <v>7</v>
      </c>
      <c r="F31" s="1">
        <v>700</v>
      </c>
      <c r="G31" t="s">
        <v>50</v>
      </c>
    </row>
    <row r="32" spans="3:8" hidden="1" x14ac:dyDescent="0.3">
      <c r="C32" s="7">
        <v>46171</v>
      </c>
      <c r="D32" t="s">
        <v>12</v>
      </c>
      <c r="E32" t="s">
        <v>7</v>
      </c>
      <c r="F32" s="1">
        <v>500</v>
      </c>
      <c r="G32" t="s">
        <v>51</v>
      </c>
      <c r="H32" t="s">
        <v>201</v>
      </c>
    </row>
    <row r="33" spans="3:8" hidden="1" x14ac:dyDescent="0.3">
      <c r="C33" s="7">
        <v>46171</v>
      </c>
      <c r="D33" t="s">
        <v>3</v>
      </c>
      <c r="E33" t="s">
        <v>4</v>
      </c>
      <c r="F33" s="1">
        <v>720</v>
      </c>
      <c r="G33" t="s">
        <v>52</v>
      </c>
    </row>
    <row r="34" spans="3:8" hidden="1" x14ac:dyDescent="0.3">
      <c r="C34" s="7">
        <v>46171</v>
      </c>
      <c r="D34" t="s">
        <v>53</v>
      </c>
      <c r="E34" t="s">
        <v>7</v>
      </c>
      <c r="F34" s="1">
        <v>500</v>
      </c>
    </row>
    <row r="35" spans="3:8" hidden="1" x14ac:dyDescent="0.3">
      <c r="C35" s="7">
        <v>46171</v>
      </c>
      <c r="D35" t="s">
        <v>3</v>
      </c>
      <c r="E35" t="s">
        <v>4</v>
      </c>
      <c r="F35" s="1">
        <v>3000</v>
      </c>
    </row>
    <row r="36" spans="3:8" hidden="1" x14ac:dyDescent="0.3">
      <c r="C36" s="7">
        <v>46171</v>
      </c>
      <c r="D36" t="s">
        <v>3</v>
      </c>
      <c r="E36" t="s">
        <v>7</v>
      </c>
      <c r="F36" s="1">
        <v>2000</v>
      </c>
      <c r="G36" t="s">
        <v>54</v>
      </c>
    </row>
    <row r="37" spans="3:8" hidden="1" x14ac:dyDescent="0.3">
      <c r="C37" s="7">
        <v>46173</v>
      </c>
      <c r="D37" t="s">
        <v>3</v>
      </c>
      <c r="E37" t="s">
        <v>7</v>
      </c>
      <c r="F37" s="1">
        <v>1000</v>
      </c>
      <c r="G37" t="s">
        <v>55</v>
      </c>
    </row>
    <row r="38" spans="3:8" hidden="1" x14ac:dyDescent="0.3">
      <c r="C38" s="7">
        <v>46173</v>
      </c>
      <c r="D38" t="s">
        <v>3</v>
      </c>
      <c r="E38" t="s">
        <v>4</v>
      </c>
      <c r="F38" s="1">
        <v>0</v>
      </c>
      <c r="G38" t="s">
        <v>198</v>
      </c>
    </row>
    <row r="39" spans="3:8" hidden="1" x14ac:dyDescent="0.3">
      <c r="D39" t="s">
        <v>15</v>
      </c>
      <c r="E39" t="s">
        <v>11</v>
      </c>
      <c r="F39" s="1">
        <v>4900</v>
      </c>
      <c r="G39" t="s">
        <v>56</v>
      </c>
    </row>
    <row r="40" spans="3:8" hidden="1" x14ac:dyDescent="0.3">
      <c r="D40" t="s">
        <v>18</v>
      </c>
      <c r="E40" t="s">
        <v>11</v>
      </c>
      <c r="F40" s="1">
        <v>725</v>
      </c>
      <c r="G40" t="s">
        <v>57</v>
      </c>
    </row>
    <row r="41" spans="3:8" x14ac:dyDescent="0.3">
      <c r="D41" t="s">
        <v>58</v>
      </c>
      <c r="E41" t="s">
        <v>11</v>
      </c>
      <c r="F41" s="1">
        <v>1000</v>
      </c>
      <c r="G41" t="s">
        <v>59</v>
      </c>
    </row>
    <row r="42" spans="3:8" hidden="1" x14ac:dyDescent="0.3">
      <c r="C42" s="7">
        <v>46175</v>
      </c>
      <c r="D42" t="s">
        <v>60</v>
      </c>
      <c r="E42" t="s">
        <v>4</v>
      </c>
      <c r="F42" s="1">
        <v>1000</v>
      </c>
    </row>
    <row r="43" spans="3:8" x14ac:dyDescent="0.3">
      <c r="C43" s="7">
        <v>46175</v>
      </c>
      <c r="D43" t="s">
        <v>58</v>
      </c>
      <c r="E43" t="s">
        <v>7</v>
      </c>
      <c r="F43" s="1">
        <v>500</v>
      </c>
      <c r="G43" t="s">
        <v>61</v>
      </c>
    </row>
    <row r="44" spans="3:8" hidden="1" x14ac:dyDescent="0.3">
      <c r="C44" s="7">
        <v>46164</v>
      </c>
      <c r="D44" t="s">
        <v>63</v>
      </c>
      <c r="E44" t="s">
        <v>62</v>
      </c>
      <c r="F44" s="1">
        <v>349</v>
      </c>
      <c r="G44" t="s">
        <v>64</v>
      </c>
    </row>
    <row r="45" spans="3:8" hidden="1" x14ac:dyDescent="0.3">
      <c r="C45" s="7">
        <v>46177</v>
      </c>
      <c r="D45" t="s">
        <v>12</v>
      </c>
      <c r="E45" t="s">
        <v>7</v>
      </c>
      <c r="F45" s="1">
        <v>500</v>
      </c>
      <c r="G45" t="s">
        <v>65</v>
      </c>
      <c r="H45" t="s">
        <v>201</v>
      </c>
    </row>
    <row r="46" spans="3:8" x14ac:dyDescent="0.3">
      <c r="C46" s="7">
        <v>46177</v>
      </c>
      <c r="D46" t="s">
        <v>58</v>
      </c>
      <c r="E46" s="5" t="s">
        <v>7</v>
      </c>
      <c r="F46" s="1">
        <v>1000</v>
      </c>
      <c r="G46" t="s">
        <v>142</v>
      </c>
    </row>
    <row r="47" spans="3:8" hidden="1" x14ac:dyDescent="0.3">
      <c r="C47" s="7">
        <v>46177</v>
      </c>
      <c r="D47" t="s">
        <v>66</v>
      </c>
      <c r="E47" t="s">
        <v>11</v>
      </c>
      <c r="F47" s="1">
        <v>200</v>
      </c>
      <c r="G47" t="s">
        <v>67</v>
      </c>
    </row>
    <row r="48" spans="3:8" hidden="1" x14ac:dyDescent="0.3">
      <c r="C48" s="7">
        <v>46178</v>
      </c>
      <c r="D48" t="s">
        <v>60</v>
      </c>
      <c r="E48" t="s">
        <v>4</v>
      </c>
      <c r="F48" s="1">
        <v>810</v>
      </c>
      <c r="G48" t="s">
        <v>205</v>
      </c>
    </row>
    <row r="49" spans="3:8" hidden="1" x14ac:dyDescent="0.3">
      <c r="C49" s="7">
        <v>46178</v>
      </c>
      <c r="D49" t="s">
        <v>12</v>
      </c>
      <c r="E49" t="s">
        <v>7</v>
      </c>
      <c r="F49" s="1">
        <v>500</v>
      </c>
      <c r="G49" t="s">
        <v>65</v>
      </c>
      <c r="H49" t="s">
        <v>201</v>
      </c>
    </row>
    <row r="50" spans="3:8" x14ac:dyDescent="0.3">
      <c r="C50" s="7">
        <v>46178</v>
      </c>
      <c r="D50" t="s">
        <v>58</v>
      </c>
      <c r="E50" t="s">
        <v>7</v>
      </c>
      <c r="F50" s="1">
        <v>100</v>
      </c>
      <c r="G50" t="s">
        <v>69</v>
      </c>
    </row>
    <row r="51" spans="3:8" hidden="1" x14ac:dyDescent="0.3">
      <c r="C51" s="7">
        <v>46178</v>
      </c>
      <c r="D51" t="s">
        <v>25</v>
      </c>
      <c r="E51" t="s">
        <v>11</v>
      </c>
      <c r="F51" s="1">
        <f>146+126</f>
        <v>272</v>
      </c>
      <c r="G51" t="s">
        <v>68</v>
      </c>
    </row>
    <row r="52" spans="3:8" hidden="1" x14ac:dyDescent="0.3">
      <c r="C52" s="7">
        <v>46188</v>
      </c>
      <c r="D52" t="s">
        <v>3</v>
      </c>
      <c r="E52" t="s">
        <v>4</v>
      </c>
      <c r="F52" s="1">
        <v>500</v>
      </c>
      <c r="G52" t="s">
        <v>70</v>
      </c>
    </row>
    <row r="53" spans="3:8" hidden="1" x14ac:dyDescent="0.3">
      <c r="C53" s="7">
        <v>46183</v>
      </c>
      <c r="D53" t="s">
        <v>12</v>
      </c>
      <c r="E53" t="s">
        <v>7</v>
      </c>
      <c r="F53" s="1">
        <v>500</v>
      </c>
      <c r="G53" t="s">
        <v>71</v>
      </c>
      <c r="H53" t="s">
        <v>201</v>
      </c>
    </row>
    <row r="54" spans="3:8" hidden="1" x14ac:dyDescent="0.3">
      <c r="C54" s="7">
        <v>46185</v>
      </c>
      <c r="D54" t="s">
        <v>12</v>
      </c>
      <c r="E54" t="s">
        <v>7</v>
      </c>
      <c r="F54" s="1">
        <v>500</v>
      </c>
      <c r="G54" t="s">
        <v>71</v>
      </c>
      <c r="H54" t="s">
        <v>201</v>
      </c>
    </row>
    <row r="55" spans="3:8" hidden="1" x14ac:dyDescent="0.3">
      <c r="C55" s="7">
        <v>46188</v>
      </c>
      <c r="D55" t="s">
        <v>73</v>
      </c>
      <c r="E55" t="s">
        <v>4</v>
      </c>
      <c r="F55" s="1">
        <v>200</v>
      </c>
      <c r="G55" t="s">
        <v>72</v>
      </c>
    </row>
    <row r="56" spans="3:8" hidden="1" x14ac:dyDescent="0.3">
      <c r="C56" s="7">
        <v>46189</v>
      </c>
      <c r="D56" t="s">
        <v>73</v>
      </c>
      <c r="E56" t="s">
        <v>4</v>
      </c>
      <c r="F56" s="1">
        <v>1000</v>
      </c>
      <c r="G56" t="s">
        <v>72</v>
      </c>
    </row>
    <row r="57" spans="3:8" x14ac:dyDescent="0.3">
      <c r="C57" s="7">
        <v>46189</v>
      </c>
      <c r="D57" t="s">
        <v>58</v>
      </c>
      <c r="E57" t="s">
        <v>7</v>
      </c>
      <c r="F57" s="1">
        <v>500</v>
      </c>
    </row>
    <row r="58" spans="3:8" hidden="1" x14ac:dyDescent="0.3">
      <c r="C58" s="7">
        <v>46190</v>
      </c>
      <c r="D58" t="s">
        <v>73</v>
      </c>
      <c r="E58" t="s">
        <v>11</v>
      </c>
      <c r="F58" s="1">
        <v>50</v>
      </c>
      <c r="G58" t="s">
        <v>74</v>
      </c>
    </row>
    <row r="59" spans="3:8" hidden="1" x14ac:dyDescent="0.3">
      <c r="C59" s="7">
        <v>46190</v>
      </c>
      <c r="D59" t="s">
        <v>75</v>
      </c>
      <c r="E59" t="s">
        <v>11</v>
      </c>
      <c r="F59" s="1">
        <v>500</v>
      </c>
      <c r="G59" t="s">
        <v>76</v>
      </c>
    </row>
    <row r="60" spans="3:8" hidden="1" x14ac:dyDescent="0.3">
      <c r="C60" s="7">
        <v>46190</v>
      </c>
      <c r="D60" t="s">
        <v>22</v>
      </c>
      <c r="E60" t="s">
        <v>7</v>
      </c>
      <c r="F60" s="1">
        <v>5000</v>
      </c>
    </row>
    <row r="61" spans="3:8" hidden="1" x14ac:dyDescent="0.3">
      <c r="C61" s="7">
        <v>46192</v>
      </c>
      <c r="D61" t="s">
        <v>22</v>
      </c>
      <c r="E61" t="s">
        <v>7</v>
      </c>
      <c r="F61" s="1">
        <v>500</v>
      </c>
    </row>
    <row r="62" spans="3:8" hidden="1" x14ac:dyDescent="0.3">
      <c r="C62" s="7">
        <v>46193</v>
      </c>
      <c r="D62" t="s">
        <v>22</v>
      </c>
      <c r="E62" t="s">
        <v>7</v>
      </c>
      <c r="F62" s="1">
        <v>4000</v>
      </c>
    </row>
    <row r="63" spans="3:8" hidden="1" x14ac:dyDescent="0.3">
      <c r="C63" s="7">
        <v>46191</v>
      </c>
      <c r="D63" t="s">
        <v>3</v>
      </c>
      <c r="E63" t="s">
        <v>7</v>
      </c>
      <c r="F63" s="1">
        <f>500+500</f>
        <v>1000</v>
      </c>
      <c r="G63" t="s">
        <v>77</v>
      </c>
    </row>
    <row r="64" spans="3:8" hidden="1" x14ac:dyDescent="0.3">
      <c r="C64" s="7">
        <v>46192</v>
      </c>
      <c r="D64" t="s">
        <v>10</v>
      </c>
      <c r="E64" t="s">
        <v>47</v>
      </c>
      <c r="F64" s="1">
        <v>250</v>
      </c>
      <c r="G64" t="s">
        <v>78</v>
      </c>
    </row>
    <row r="65" spans="3:8" hidden="1" x14ac:dyDescent="0.3">
      <c r="C65" s="7">
        <v>46192</v>
      </c>
      <c r="D65" t="s">
        <v>3</v>
      </c>
      <c r="E65" t="s">
        <v>7</v>
      </c>
      <c r="F65" s="1">
        <v>1500</v>
      </c>
      <c r="G65" t="s">
        <v>79</v>
      </c>
    </row>
    <row r="66" spans="3:8" hidden="1" x14ac:dyDescent="0.3">
      <c r="C66" s="7">
        <v>46193</v>
      </c>
      <c r="D66" t="s">
        <v>6</v>
      </c>
      <c r="E66" t="s">
        <v>7</v>
      </c>
      <c r="F66" s="1">
        <v>1000</v>
      </c>
      <c r="G66" t="s">
        <v>80</v>
      </c>
    </row>
    <row r="67" spans="3:8" hidden="1" x14ac:dyDescent="0.3">
      <c r="C67" s="7">
        <v>46193</v>
      </c>
      <c r="D67" t="s">
        <v>81</v>
      </c>
      <c r="E67" t="s">
        <v>11</v>
      </c>
      <c r="F67" s="1">
        <v>4000</v>
      </c>
      <c r="G67" t="s">
        <v>82</v>
      </c>
    </row>
    <row r="68" spans="3:8" hidden="1" x14ac:dyDescent="0.3">
      <c r="C68" s="7">
        <v>46193</v>
      </c>
      <c r="D68" t="s">
        <v>73</v>
      </c>
      <c r="E68" t="s">
        <v>4</v>
      </c>
      <c r="F68" s="1">
        <v>1800</v>
      </c>
      <c r="G68" t="s">
        <v>204</v>
      </c>
    </row>
    <row r="69" spans="3:8" hidden="1" x14ac:dyDescent="0.3">
      <c r="C69" s="7">
        <v>46194</v>
      </c>
      <c r="D69" t="s">
        <v>18</v>
      </c>
      <c r="E69" t="s">
        <v>11</v>
      </c>
      <c r="F69" s="1">
        <v>300</v>
      </c>
      <c r="G69" t="s">
        <v>83</v>
      </c>
    </row>
    <row r="70" spans="3:8" x14ac:dyDescent="0.3">
      <c r="C70" s="7">
        <v>46194</v>
      </c>
      <c r="D70" t="s">
        <v>58</v>
      </c>
      <c r="E70" t="s">
        <v>7</v>
      </c>
      <c r="F70" s="1">
        <v>5000</v>
      </c>
      <c r="G70" t="s">
        <v>84</v>
      </c>
    </row>
    <row r="71" spans="3:8" x14ac:dyDescent="0.3">
      <c r="C71" s="7">
        <v>46195</v>
      </c>
      <c r="D71" t="s">
        <v>58</v>
      </c>
      <c r="E71" t="s">
        <v>7</v>
      </c>
      <c r="F71" s="1">
        <v>2000</v>
      </c>
      <c r="G71" t="s">
        <v>85</v>
      </c>
    </row>
    <row r="72" spans="3:8" x14ac:dyDescent="0.3">
      <c r="C72" s="7">
        <v>46195</v>
      </c>
      <c r="D72" t="s">
        <v>58</v>
      </c>
      <c r="E72" t="s">
        <v>11</v>
      </c>
      <c r="F72" s="1">
        <v>552</v>
      </c>
      <c r="G72" t="s">
        <v>86</v>
      </c>
    </row>
    <row r="73" spans="3:8" hidden="1" x14ac:dyDescent="0.3">
      <c r="C73" s="7">
        <v>46192</v>
      </c>
      <c r="D73" t="s">
        <v>87</v>
      </c>
      <c r="E73" t="s">
        <v>11</v>
      </c>
      <c r="F73" s="1">
        <v>274</v>
      </c>
      <c r="G73" t="s">
        <v>88</v>
      </c>
    </row>
    <row r="74" spans="3:8" hidden="1" x14ac:dyDescent="0.3">
      <c r="C74" s="7">
        <v>46192</v>
      </c>
      <c r="D74" t="s">
        <v>87</v>
      </c>
      <c r="E74" t="s">
        <v>11</v>
      </c>
      <c r="F74" s="1">
        <v>145</v>
      </c>
      <c r="G74" t="s">
        <v>89</v>
      </c>
    </row>
    <row r="75" spans="3:8" hidden="1" x14ac:dyDescent="0.3">
      <c r="C75" s="7">
        <v>46193</v>
      </c>
      <c r="D75" t="s">
        <v>87</v>
      </c>
      <c r="E75" t="s">
        <v>11</v>
      </c>
      <c r="F75" s="1">
        <v>145</v>
      </c>
      <c r="G75" t="s">
        <v>90</v>
      </c>
    </row>
    <row r="76" spans="3:8" hidden="1" x14ac:dyDescent="0.3">
      <c r="C76" s="7">
        <v>46193</v>
      </c>
      <c r="D76" t="s">
        <v>87</v>
      </c>
      <c r="E76" t="s">
        <v>11</v>
      </c>
      <c r="F76" s="1">
        <v>154</v>
      </c>
      <c r="G76" t="s">
        <v>91</v>
      </c>
    </row>
    <row r="77" spans="3:8" hidden="1" x14ac:dyDescent="0.3">
      <c r="C77" s="7">
        <v>46170</v>
      </c>
      <c r="D77" t="s">
        <v>92</v>
      </c>
      <c r="E77" t="s">
        <v>11</v>
      </c>
      <c r="F77" s="1">
        <v>350.8</v>
      </c>
      <c r="G77" t="s">
        <v>64</v>
      </c>
    </row>
    <row r="78" spans="3:8" hidden="1" x14ac:dyDescent="0.3">
      <c r="C78" s="7">
        <v>46195</v>
      </c>
      <c r="D78" t="s">
        <v>63</v>
      </c>
      <c r="E78" t="s">
        <v>11</v>
      </c>
      <c r="F78" s="1">
        <v>349</v>
      </c>
      <c r="G78" t="s">
        <v>64</v>
      </c>
    </row>
    <row r="79" spans="3:8" hidden="1" x14ac:dyDescent="0.3">
      <c r="C79" s="7">
        <v>46196</v>
      </c>
      <c r="D79" t="s">
        <v>93</v>
      </c>
      <c r="E79" t="s">
        <v>11</v>
      </c>
      <c r="F79" s="1">
        <v>500</v>
      </c>
      <c r="G79" t="s">
        <v>94</v>
      </c>
    </row>
    <row r="80" spans="3:8" hidden="1" x14ac:dyDescent="0.3">
      <c r="C80" s="7">
        <v>46197</v>
      </c>
      <c r="D80" t="s">
        <v>12</v>
      </c>
      <c r="E80" t="s">
        <v>7</v>
      </c>
      <c r="F80" s="1">
        <v>135</v>
      </c>
      <c r="G80" t="s">
        <v>96</v>
      </c>
      <c r="H80" t="s">
        <v>201</v>
      </c>
    </row>
    <row r="81" spans="3:8" hidden="1" x14ac:dyDescent="0.3">
      <c r="C81" s="7">
        <v>46197</v>
      </c>
      <c r="D81" t="s">
        <v>60</v>
      </c>
      <c r="E81" t="s">
        <v>4</v>
      </c>
      <c r="F81" s="1">
        <v>349</v>
      </c>
      <c r="G81" t="s">
        <v>97</v>
      </c>
    </row>
    <row r="82" spans="3:8" x14ac:dyDescent="0.3">
      <c r="C82" s="7">
        <v>46196</v>
      </c>
      <c r="D82" t="s">
        <v>58</v>
      </c>
      <c r="E82" t="s">
        <v>11</v>
      </c>
      <c r="F82" s="1">
        <f>2000-564</f>
        <v>1436</v>
      </c>
      <c r="G82" t="s">
        <v>98</v>
      </c>
    </row>
    <row r="83" spans="3:8" hidden="1" x14ac:dyDescent="0.3">
      <c r="C83" s="7">
        <v>46197</v>
      </c>
      <c r="D83" t="s">
        <v>188</v>
      </c>
      <c r="E83" t="s">
        <v>11</v>
      </c>
      <c r="F83" s="1">
        <v>4900</v>
      </c>
      <c r="G83" t="s">
        <v>99</v>
      </c>
    </row>
    <row r="84" spans="3:8" hidden="1" x14ac:dyDescent="0.3">
      <c r="C84" s="7">
        <v>46198</v>
      </c>
      <c r="D84" t="s">
        <v>100</v>
      </c>
      <c r="E84" t="s">
        <v>11</v>
      </c>
      <c r="F84" s="1">
        <v>1300</v>
      </c>
      <c r="G84" t="s">
        <v>101</v>
      </c>
    </row>
    <row r="85" spans="3:8" hidden="1" x14ac:dyDescent="0.3">
      <c r="C85" s="7">
        <v>46198</v>
      </c>
      <c r="D85" t="s">
        <v>100</v>
      </c>
      <c r="E85" t="s">
        <v>7</v>
      </c>
      <c r="F85" s="1">
        <v>1000</v>
      </c>
      <c r="G85" t="s">
        <v>102</v>
      </c>
    </row>
    <row r="86" spans="3:8" hidden="1" x14ac:dyDescent="0.3">
      <c r="C86" s="7">
        <v>46198</v>
      </c>
      <c r="D86" t="s">
        <v>12</v>
      </c>
      <c r="E86" t="s">
        <v>7</v>
      </c>
      <c r="F86" s="1">
        <v>195</v>
      </c>
      <c r="G86" t="s">
        <v>103</v>
      </c>
      <c r="H86" t="s">
        <v>201</v>
      </c>
    </row>
    <row r="87" spans="3:8" hidden="1" x14ac:dyDescent="0.3">
      <c r="C87" s="7">
        <v>46199</v>
      </c>
      <c r="D87" t="s">
        <v>87</v>
      </c>
      <c r="E87" t="s">
        <v>11</v>
      </c>
      <c r="F87" s="1">
        <v>274</v>
      </c>
      <c r="G87" t="s">
        <v>104</v>
      </c>
    </row>
    <row r="88" spans="3:8" hidden="1" x14ac:dyDescent="0.3">
      <c r="C88" s="7">
        <v>46199</v>
      </c>
      <c r="D88" t="s">
        <v>12</v>
      </c>
      <c r="E88" t="s">
        <v>7</v>
      </c>
      <c r="F88" s="1">
        <v>75</v>
      </c>
      <c r="G88" t="s">
        <v>16</v>
      </c>
      <c r="H88" t="s">
        <v>201</v>
      </c>
    </row>
    <row r="89" spans="3:8" hidden="1" x14ac:dyDescent="0.3">
      <c r="C89" s="7">
        <v>46199</v>
      </c>
      <c r="D89" t="s">
        <v>12</v>
      </c>
      <c r="E89" t="s">
        <v>11</v>
      </c>
      <c r="F89" s="1">
        <v>700</v>
      </c>
      <c r="G89" t="s">
        <v>57</v>
      </c>
      <c r="H89" t="s">
        <v>201</v>
      </c>
    </row>
    <row r="90" spans="3:8" x14ac:dyDescent="0.3">
      <c r="C90" s="7">
        <v>46199</v>
      </c>
      <c r="D90" t="s">
        <v>58</v>
      </c>
      <c r="E90" t="s">
        <v>7</v>
      </c>
      <c r="F90" s="1">
        <v>3000</v>
      </c>
      <c r="G90" t="s">
        <v>105</v>
      </c>
    </row>
    <row r="91" spans="3:8" hidden="1" x14ac:dyDescent="0.3">
      <c r="C91" s="7">
        <v>46200</v>
      </c>
      <c r="D91" t="s">
        <v>60</v>
      </c>
      <c r="E91" t="s">
        <v>11</v>
      </c>
      <c r="F91" s="1">
        <v>850</v>
      </c>
      <c r="G91" t="s">
        <v>106</v>
      </c>
    </row>
    <row r="92" spans="3:8" hidden="1" x14ac:dyDescent="0.3">
      <c r="C92" s="7">
        <v>46200</v>
      </c>
      <c r="D92" t="s">
        <v>12</v>
      </c>
      <c r="E92" t="s">
        <v>11</v>
      </c>
      <c r="F92" s="1">
        <v>120</v>
      </c>
      <c r="G92" t="s">
        <v>107</v>
      </c>
    </row>
    <row r="93" spans="3:8" x14ac:dyDescent="0.3">
      <c r="C93" s="7">
        <v>46200</v>
      </c>
      <c r="D93" t="s">
        <v>58</v>
      </c>
      <c r="E93" t="s">
        <v>11</v>
      </c>
      <c r="F93" s="1">
        <v>1450</v>
      </c>
      <c r="G93" t="s">
        <v>108</v>
      </c>
    </row>
    <row r="94" spans="3:8" x14ac:dyDescent="0.3">
      <c r="C94" s="7">
        <v>46200</v>
      </c>
      <c r="D94" t="s">
        <v>58</v>
      </c>
      <c r="E94" t="s">
        <v>11</v>
      </c>
      <c r="F94" s="1">
        <v>200</v>
      </c>
      <c r="G94" t="s">
        <v>109</v>
      </c>
    </row>
    <row r="95" spans="3:8" hidden="1" x14ac:dyDescent="0.3">
      <c r="C95" s="7">
        <v>46201</v>
      </c>
      <c r="D95" t="s">
        <v>42</v>
      </c>
      <c r="E95" t="s">
        <v>11</v>
      </c>
      <c r="F95" s="1">
        <f>500+500+3000</f>
        <v>4000</v>
      </c>
      <c r="G95" t="s">
        <v>110</v>
      </c>
    </row>
    <row r="96" spans="3:8" x14ac:dyDescent="0.3">
      <c r="C96" s="7">
        <v>46201</v>
      </c>
      <c r="D96" t="s">
        <v>58</v>
      </c>
      <c r="E96" t="s">
        <v>7</v>
      </c>
      <c r="F96" s="1">
        <v>1000</v>
      </c>
      <c r="G96" t="s">
        <v>111</v>
      </c>
    </row>
    <row r="97" spans="3:7" hidden="1" x14ac:dyDescent="0.3">
      <c r="C97" s="7">
        <v>46201</v>
      </c>
      <c r="D97" t="s">
        <v>60</v>
      </c>
      <c r="E97" t="s">
        <v>4</v>
      </c>
      <c r="F97" s="1">
        <v>500</v>
      </c>
    </row>
    <row r="98" spans="3:7" hidden="1" x14ac:dyDescent="0.3">
      <c r="C98" s="7">
        <v>46202</v>
      </c>
      <c r="D98" t="s">
        <v>73</v>
      </c>
      <c r="E98" t="s">
        <v>4</v>
      </c>
      <c r="F98" s="1">
        <v>1000</v>
      </c>
    </row>
    <row r="99" spans="3:7" hidden="1" x14ac:dyDescent="0.3">
      <c r="C99" s="7">
        <v>46202</v>
      </c>
      <c r="D99" t="s">
        <v>3</v>
      </c>
      <c r="E99" t="s">
        <v>4</v>
      </c>
      <c r="F99" s="1">
        <v>500</v>
      </c>
    </row>
    <row r="100" spans="3:7" hidden="1" x14ac:dyDescent="0.3">
      <c r="C100" s="7">
        <v>46202</v>
      </c>
      <c r="D100" t="s">
        <v>95</v>
      </c>
      <c r="E100" t="s">
        <v>11</v>
      </c>
      <c r="F100" s="1">
        <v>155</v>
      </c>
      <c r="G100" t="s">
        <v>112</v>
      </c>
    </row>
    <row r="101" spans="3:7" hidden="1" x14ac:dyDescent="0.3">
      <c r="C101" s="7">
        <v>46202</v>
      </c>
      <c r="D101" t="s">
        <v>100</v>
      </c>
      <c r="E101" t="s">
        <v>11</v>
      </c>
      <c r="F101" s="1">
        <v>200</v>
      </c>
      <c r="G101" t="s">
        <v>113</v>
      </c>
    </row>
    <row r="102" spans="3:7" hidden="1" x14ac:dyDescent="0.3">
      <c r="C102" s="7">
        <v>46203</v>
      </c>
      <c r="D102" t="s">
        <v>10</v>
      </c>
      <c r="E102" t="s">
        <v>11</v>
      </c>
      <c r="F102" s="1">
        <v>200</v>
      </c>
      <c r="G102" t="s">
        <v>114</v>
      </c>
    </row>
    <row r="103" spans="3:7" hidden="1" x14ac:dyDescent="0.3">
      <c r="C103" s="7">
        <v>46203</v>
      </c>
      <c r="D103" t="s">
        <v>115</v>
      </c>
      <c r="E103" t="s">
        <v>4</v>
      </c>
      <c r="F103" s="1">
        <v>1000</v>
      </c>
    </row>
    <row r="104" spans="3:7" hidden="1" x14ac:dyDescent="0.3">
      <c r="C104" s="7">
        <v>46203</v>
      </c>
      <c r="D104" t="s">
        <v>95</v>
      </c>
      <c r="E104" t="s">
        <v>11</v>
      </c>
      <c r="F104" s="1">
        <v>225</v>
      </c>
    </row>
    <row r="105" spans="3:7" hidden="1" x14ac:dyDescent="0.3">
      <c r="C105" s="7">
        <v>46203</v>
      </c>
      <c r="D105" t="s">
        <v>116</v>
      </c>
      <c r="E105" t="s">
        <v>11</v>
      </c>
      <c r="F105" s="1">
        <v>11500</v>
      </c>
      <c r="G105" t="s">
        <v>117</v>
      </c>
    </row>
    <row r="106" spans="3:7" hidden="1" x14ac:dyDescent="0.3">
      <c r="C106" s="7">
        <v>46203</v>
      </c>
      <c r="D106" t="s">
        <v>118</v>
      </c>
      <c r="E106" t="s">
        <v>11</v>
      </c>
      <c r="F106" s="1">
        <v>130</v>
      </c>
      <c r="G106" t="s">
        <v>119</v>
      </c>
    </row>
    <row r="107" spans="3:7" x14ac:dyDescent="0.3">
      <c r="C107" s="7">
        <v>46204</v>
      </c>
      <c r="D107" t="s">
        <v>58</v>
      </c>
      <c r="E107" t="s">
        <v>4</v>
      </c>
      <c r="F107" s="1">
        <v>3000</v>
      </c>
    </row>
    <row r="108" spans="3:7" hidden="1" x14ac:dyDescent="0.3">
      <c r="C108" s="7">
        <v>46204</v>
      </c>
      <c r="D108" t="s">
        <v>202</v>
      </c>
      <c r="E108" t="s">
        <v>11</v>
      </c>
      <c r="F108" s="1">
        <f>600+90</f>
        <v>690</v>
      </c>
      <c r="G108" t="s">
        <v>203</v>
      </c>
    </row>
    <row r="109" spans="3:7" hidden="1" x14ac:dyDescent="0.3">
      <c r="C109" s="7">
        <v>46205</v>
      </c>
      <c r="D109" t="s">
        <v>25</v>
      </c>
      <c r="E109" t="s">
        <v>11</v>
      </c>
      <c r="F109" s="1">
        <f>76+77</f>
        <v>153</v>
      </c>
      <c r="G109" t="s">
        <v>121</v>
      </c>
    </row>
    <row r="110" spans="3:7" hidden="1" x14ac:dyDescent="0.3">
      <c r="C110" s="7">
        <v>46205</v>
      </c>
      <c r="D110" t="s">
        <v>25</v>
      </c>
      <c r="E110" t="s">
        <v>11</v>
      </c>
      <c r="F110" s="1">
        <v>135</v>
      </c>
      <c r="G110" t="s">
        <v>120</v>
      </c>
    </row>
    <row r="111" spans="3:7" hidden="1" x14ac:dyDescent="0.3">
      <c r="C111" s="7">
        <v>46205</v>
      </c>
      <c r="D111" t="s">
        <v>73</v>
      </c>
      <c r="E111" t="s">
        <v>4</v>
      </c>
      <c r="F111" s="1">
        <v>500</v>
      </c>
    </row>
    <row r="112" spans="3:7" hidden="1" x14ac:dyDescent="0.3">
      <c r="C112" s="7">
        <v>46205</v>
      </c>
      <c r="D112" t="s">
        <v>116</v>
      </c>
      <c r="E112" t="s">
        <v>11</v>
      </c>
      <c r="F112" s="1">
        <v>1716</v>
      </c>
      <c r="G112" t="s">
        <v>122</v>
      </c>
    </row>
    <row r="113" spans="3:7" x14ac:dyDescent="0.3">
      <c r="C113" s="7">
        <v>46205</v>
      </c>
      <c r="D113" t="s">
        <v>58</v>
      </c>
      <c r="E113" t="s">
        <v>11</v>
      </c>
      <c r="F113" s="1">
        <v>1200</v>
      </c>
      <c r="G113" t="s">
        <v>123</v>
      </c>
    </row>
    <row r="114" spans="3:7" hidden="1" x14ac:dyDescent="0.3">
      <c r="C114" s="7">
        <v>46205</v>
      </c>
      <c r="D114" t="s">
        <v>124</v>
      </c>
      <c r="E114" t="s">
        <v>11</v>
      </c>
      <c r="F114" s="1">
        <v>2600</v>
      </c>
      <c r="G114" t="s">
        <v>125</v>
      </c>
    </row>
    <row r="115" spans="3:7" hidden="1" x14ac:dyDescent="0.3">
      <c r="C115" s="7">
        <v>46205</v>
      </c>
      <c r="D115" t="s">
        <v>95</v>
      </c>
      <c r="E115" t="s">
        <v>11</v>
      </c>
      <c r="F115" s="1">
        <v>180</v>
      </c>
      <c r="G115" t="s">
        <v>126</v>
      </c>
    </row>
    <row r="116" spans="3:7" hidden="1" x14ac:dyDescent="0.3">
      <c r="C116" s="7">
        <v>46206</v>
      </c>
      <c r="D116" t="s">
        <v>127</v>
      </c>
      <c r="E116" t="s">
        <v>11</v>
      </c>
      <c r="F116" s="1">
        <v>3760</v>
      </c>
    </row>
    <row r="117" spans="3:7" hidden="1" x14ac:dyDescent="0.3">
      <c r="C117" s="7">
        <v>46206</v>
      </c>
      <c r="D117" t="s">
        <v>128</v>
      </c>
      <c r="E117" t="s">
        <v>11</v>
      </c>
      <c r="F117" s="1">
        <v>500</v>
      </c>
      <c r="G117" t="s">
        <v>129</v>
      </c>
    </row>
    <row r="118" spans="3:7" hidden="1" x14ac:dyDescent="0.3">
      <c r="C118" s="7">
        <v>46206</v>
      </c>
      <c r="D118" t="s">
        <v>124</v>
      </c>
      <c r="E118" t="s">
        <v>11</v>
      </c>
      <c r="F118" s="1">
        <v>150</v>
      </c>
      <c r="G118" t="s">
        <v>130</v>
      </c>
    </row>
    <row r="119" spans="3:7" hidden="1" x14ac:dyDescent="0.3">
      <c r="C119" s="7">
        <v>46206</v>
      </c>
      <c r="D119" t="s">
        <v>81</v>
      </c>
      <c r="E119" t="s">
        <v>11</v>
      </c>
      <c r="F119" s="1">
        <v>500</v>
      </c>
      <c r="G119" t="s">
        <v>131</v>
      </c>
    </row>
    <row r="120" spans="3:7" x14ac:dyDescent="0.3">
      <c r="C120" s="7">
        <v>46206</v>
      </c>
      <c r="D120" t="s">
        <v>58</v>
      </c>
      <c r="E120" t="s">
        <v>11</v>
      </c>
      <c r="F120" s="1">
        <v>1809</v>
      </c>
      <c r="G120" t="s">
        <v>132</v>
      </c>
    </row>
    <row r="121" spans="3:7" x14ac:dyDescent="0.3">
      <c r="C121" s="7">
        <v>46206</v>
      </c>
      <c r="D121" t="s">
        <v>58</v>
      </c>
      <c r="E121" t="s">
        <v>7</v>
      </c>
      <c r="F121" s="1">
        <v>6000</v>
      </c>
      <c r="G121" t="s">
        <v>133</v>
      </c>
    </row>
    <row r="122" spans="3:7" hidden="1" x14ac:dyDescent="0.3">
      <c r="C122" s="7">
        <v>46206</v>
      </c>
      <c r="D122" t="s">
        <v>25</v>
      </c>
      <c r="E122" t="s">
        <v>11</v>
      </c>
      <c r="F122" s="1">
        <v>122</v>
      </c>
      <c r="G122" t="s">
        <v>134</v>
      </c>
    </row>
    <row r="123" spans="3:7" hidden="1" x14ac:dyDescent="0.3">
      <c r="C123" s="7">
        <v>46207</v>
      </c>
      <c r="D123" t="s">
        <v>75</v>
      </c>
      <c r="E123" t="s">
        <v>11</v>
      </c>
      <c r="F123" s="1">
        <v>33</v>
      </c>
      <c r="G123" t="s">
        <v>45</v>
      </c>
    </row>
    <row r="124" spans="3:7" hidden="1" x14ac:dyDescent="0.3">
      <c r="C124" s="7">
        <v>46207</v>
      </c>
      <c r="D124" t="s">
        <v>60</v>
      </c>
      <c r="E124" t="s">
        <v>11</v>
      </c>
      <c r="F124" s="1">
        <f>100+150</f>
        <v>250</v>
      </c>
      <c r="G124" t="s">
        <v>135</v>
      </c>
    </row>
    <row r="125" spans="3:7" hidden="1" x14ac:dyDescent="0.3">
      <c r="C125" s="7">
        <v>46207</v>
      </c>
      <c r="D125" t="s">
        <v>3</v>
      </c>
      <c r="E125" t="s">
        <v>4</v>
      </c>
      <c r="F125" s="1">
        <v>357</v>
      </c>
      <c r="G125" t="s">
        <v>136</v>
      </c>
    </row>
    <row r="126" spans="3:7" hidden="1" x14ac:dyDescent="0.3">
      <c r="C126" s="7">
        <v>46208</v>
      </c>
      <c r="D126" t="s">
        <v>60</v>
      </c>
      <c r="E126" t="s">
        <v>11</v>
      </c>
      <c r="F126" s="1">
        <f>100+150</f>
        <v>250</v>
      </c>
      <c r="G126" t="s">
        <v>76</v>
      </c>
    </row>
    <row r="127" spans="3:7" hidden="1" x14ac:dyDescent="0.3">
      <c r="C127" s="7">
        <v>46209</v>
      </c>
      <c r="D127" t="s">
        <v>75</v>
      </c>
      <c r="E127" t="s">
        <v>11</v>
      </c>
      <c r="F127" s="1">
        <f>66+10</f>
        <v>76</v>
      </c>
      <c r="G127" t="s">
        <v>137</v>
      </c>
    </row>
    <row r="128" spans="3:7" x14ac:dyDescent="0.3">
      <c r="C128" s="7">
        <v>46209</v>
      </c>
      <c r="D128" t="s">
        <v>58</v>
      </c>
      <c r="E128" t="s">
        <v>7</v>
      </c>
      <c r="F128" s="1">
        <v>1000</v>
      </c>
      <c r="G128" t="s">
        <v>138</v>
      </c>
    </row>
    <row r="129" spans="3:7" hidden="1" x14ac:dyDescent="0.3">
      <c r="C129" s="7">
        <v>46209</v>
      </c>
      <c r="D129" t="s">
        <v>60</v>
      </c>
      <c r="E129" t="s">
        <v>11</v>
      </c>
      <c r="F129" s="1">
        <v>130</v>
      </c>
      <c r="G129" t="s">
        <v>139</v>
      </c>
    </row>
    <row r="130" spans="3:7" hidden="1" x14ac:dyDescent="0.3">
      <c r="C130" s="7">
        <v>46211</v>
      </c>
      <c r="D130" t="s">
        <v>75</v>
      </c>
      <c r="E130" t="s">
        <v>11</v>
      </c>
      <c r="F130" s="1">
        <v>34</v>
      </c>
      <c r="G130" t="s">
        <v>45</v>
      </c>
    </row>
    <row r="131" spans="3:7" hidden="1" x14ac:dyDescent="0.3"/>
    <row r="132" spans="3:7" hidden="1" x14ac:dyDescent="0.3"/>
    <row r="133" spans="3:7" hidden="1" x14ac:dyDescent="0.3"/>
    <row r="134" spans="3:7" hidden="1" x14ac:dyDescent="0.3"/>
    <row r="135" spans="3:7" hidden="1" x14ac:dyDescent="0.3"/>
    <row r="136" spans="3:7" hidden="1" x14ac:dyDescent="0.3"/>
    <row r="137" spans="3:7" hidden="1" x14ac:dyDescent="0.3"/>
    <row r="138" spans="3:7" hidden="1" x14ac:dyDescent="0.3"/>
    <row r="139" spans="3:7" hidden="1" x14ac:dyDescent="0.3"/>
    <row r="140" spans="3:7" hidden="1" x14ac:dyDescent="0.3"/>
    <row r="141" spans="3:7" hidden="1" x14ac:dyDescent="0.3"/>
    <row r="142" spans="3:7" hidden="1" x14ac:dyDescent="0.3"/>
    <row r="143" spans="3:7" hidden="1" x14ac:dyDescent="0.3"/>
    <row r="144" spans="3:7" hidden="1" x14ac:dyDescent="0.3"/>
    <row r="145" spans="5:6" hidden="1" x14ac:dyDescent="0.3"/>
    <row r="146" spans="5:6" hidden="1" x14ac:dyDescent="0.3"/>
    <row r="147" spans="5:6" hidden="1" x14ac:dyDescent="0.3"/>
    <row r="148" spans="5:6" hidden="1" x14ac:dyDescent="0.3"/>
    <row r="149" spans="5:6" hidden="1" x14ac:dyDescent="0.3"/>
    <row r="150" spans="5:6" ht="21" hidden="1" x14ac:dyDescent="0.4">
      <c r="F150" s="14"/>
    </row>
    <row r="151" spans="5:6" hidden="1" x14ac:dyDescent="0.3"/>
    <row r="152" spans="5:6" hidden="1" x14ac:dyDescent="0.3"/>
    <row r="153" spans="5:6" hidden="1" x14ac:dyDescent="0.3"/>
    <row r="156" spans="5:6" x14ac:dyDescent="0.3">
      <c r="E156" t="s">
        <v>4</v>
      </c>
      <c r="F156" s="1" cm="1">
        <f t="array" aca="1" ref="F156" ca="1">SUMPRODUCT(EXACT(TRIM(E156),TRIM($E$3:$E$130))*SUBTOTAL(9,OFFSET($F$3,ROW($F$3:$F$130)-ROW($F$3),0)))</f>
        <v>3000</v>
      </c>
    </row>
    <row r="157" spans="5:6" x14ac:dyDescent="0.3">
      <c r="E157" t="s">
        <v>7</v>
      </c>
      <c r="F157" s="1" cm="1">
        <f t="array" aca="1" ref="F157" ca="1">SUMPRODUCT(EXACT(TRIM(E157),TRIM($E$3:$E$130))*SUBTOTAL(9,OFFSET($F$3,ROW($F$3:$F$130)-ROW($F$3),0)))</f>
        <v>20100</v>
      </c>
    </row>
    <row r="158" spans="5:6" x14ac:dyDescent="0.3">
      <c r="E158" t="s">
        <v>11</v>
      </c>
      <c r="F158" s="1" cm="1">
        <f t="array" aca="1" ref="F158" ca="1">SUMPRODUCT(EXACT(TRIM(E158),TRIM($E$3:$E$130))*SUBTOTAL(9,OFFSET($F$3,ROW($F$3:$F$130)-ROW($F$3),0)))</f>
        <v>7647</v>
      </c>
    </row>
    <row r="159" spans="5:6" x14ac:dyDescent="0.3">
      <c r="E159" t="s">
        <v>26</v>
      </c>
      <c r="F159" s="1" cm="1">
        <f t="array" aca="1" ref="F159" ca="1">SUMPRODUCT(EXACT(TRIM(E159),TRIM($E$3:$E$130))*SUBTOTAL(9,OFFSET($F$3,ROW($F$3:$F$130)-ROW($F$3),0)))</f>
        <v>0</v>
      </c>
    </row>
    <row r="160" spans="5:6" x14ac:dyDescent="0.3">
      <c r="E160" t="s">
        <v>42</v>
      </c>
      <c r="F160" s="1" cm="1">
        <f t="array" aca="1" ref="F160" ca="1">SUMPRODUCT(EXACT(TRIM(E160),TRIM($E$3:$E$130))*SUBTOTAL(9,OFFSET($F$3,ROW($F$3:$F$130)-ROW($F$3),0)))</f>
        <v>0</v>
      </c>
    </row>
    <row r="161" spans="5:6" x14ac:dyDescent="0.3">
      <c r="E161" t="s">
        <v>62</v>
      </c>
      <c r="F161" s="1" cm="1">
        <f t="array" aca="1" ref="F161" ca="1">SUMPRODUCT(EXACT(TRIM(E161),TRIM($E$3:$E$130))*SUBTOTAL(9,OFFSET($F$3,ROW($F$3:$F$130)-ROW($F$3),0)))</f>
        <v>0</v>
      </c>
    </row>
    <row r="162" spans="5:6" x14ac:dyDescent="0.3">
      <c r="E162" t="s">
        <v>47</v>
      </c>
      <c r="F162" s="1" cm="1">
        <f t="array" aca="1" ref="F162" ca="1">SUMPRODUCT(EXACT(TRIM(E162),TRIM($E$3:$E$130))*SUBTOTAL(9,OFFSET($F$3,ROW($F$3:$F$130)-ROW($F$3),0)))</f>
        <v>0</v>
      </c>
    </row>
  </sheetData>
  <autoFilter ref="C2:H149" xr:uid="{09D18D56-D4C2-4BC5-89D1-055E39BD3DDE}">
    <filterColumn colId="1">
      <filters>
        <filter val="Mukesh"/>
      </filters>
    </filterColumn>
  </autoFilter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C946-340B-41FD-915E-037B6C0A09B5}">
  <sheetPr filterMode="1"/>
  <dimension ref="B1:N4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6" sqref="E26"/>
    </sheetView>
  </sheetViews>
  <sheetFormatPr defaultRowHeight="14.4" x14ac:dyDescent="0.3"/>
  <cols>
    <col min="2" max="3" width="15.33203125" bestFit="1" customWidth="1"/>
    <col min="4" max="4" width="13.5546875" bestFit="1" customWidth="1"/>
    <col min="5" max="7" width="11.109375" customWidth="1"/>
    <col min="8" max="8" width="14.44140625" bestFit="1" customWidth="1"/>
    <col min="9" max="9" width="12.6640625" bestFit="1" customWidth="1"/>
    <col min="10" max="10" width="10.21875" bestFit="1" customWidth="1"/>
    <col min="11" max="13" width="15.109375" customWidth="1"/>
  </cols>
  <sheetData>
    <row r="1" spans="2:14" ht="15" thickBot="1" x14ac:dyDescent="0.35"/>
    <row r="2" spans="2:14" ht="14.4" customHeight="1" x14ac:dyDescent="0.3">
      <c r="B2" s="29" t="s">
        <v>211</v>
      </c>
      <c r="C2" s="35" t="s">
        <v>212</v>
      </c>
      <c r="D2" s="36"/>
      <c r="E2" s="36"/>
      <c r="F2" s="36"/>
      <c r="G2" s="36"/>
      <c r="H2" s="36"/>
      <c r="I2" s="37"/>
      <c r="J2" s="34"/>
      <c r="K2" s="30" t="s">
        <v>214</v>
      </c>
      <c r="L2" s="27" t="s">
        <v>219</v>
      </c>
      <c r="M2" s="26"/>
      <c r="N2" s="23" t="s">
        <v>216</v>
      </c>
    </row>
    <row r="3" spans="2:14" ht="55.8" customHeight="1" thickBot="1" x14ac:dyDescent="0.35">
      <c r="B3" s="25"/>
      <c r="C3" s="33" t="s">
        <v>215</v>
      </c>
      <c r="D3" s="28"/>
      <c r="E3" s="28"/>
      <c r="F3" s="28"/>
      <c r="G3" s="28"/>
      <c r="H3" s="28"/>
      <c r="I3" s="28"/>
      <c r="J3" s="32" t="s">
        <v>213</v>
      </c>
      <c r="K3" s="31"/>
      <c r="L3" s="27"/>
      <c r="M3" s="26" t="s">
        <v>217</v>
      </c>
      <c r="N3" s="23"/>
    </row>
    <row r="4" spans="2:14" x14ac:dyDescent="0.3">
      <c r="B4" s="25"/>
      <c r="C4" t="s">
        <v>4</v>
      </c>
      <c r="D4" t="s">
        <v>7</v>
      </c>
      <c r="E4" t="s">
        <v>11</v>
      </c>
      <c r="F4" t="s">
        <v>26</v>
      </c>
      <c r="G4" t="s">
        <v>42</v>
      </c>
      <c r="H4" t="s">
        <v>62</v>
      </c>
      <c r="I4" t="s">
        <v>47</v>
      </c>
      <c r="J4" s="26"/>
      <c r="K4" s="26"/>
      <c r="L4" s="26"/>
      <c r="M4" s="26"/>
      <c r="N4" s="23"/>
    </row>
    <row r="5" spans="2:14" x14ac:dyDescent="0.3">
      <c r="B5" s="26"/>
      <c r="J5" s="26"/>
      <c r="K5" s="26"/>
      <c r="L5" s="26"/>
      <c r="M5" s="26"/>
      <c r="N5" s="24"/>
    </row>
    <row r="6" spans="2:14" hidden="1" x14ac:dyDescent="0.3">
      <c r="B6" t="s">
        <v>30</v>
      </c>
      <c r="C6" s="4" cm="1">
        <f t="array" ref="C6">SUMPRODUCT(EXACT($B6,TRIM('Petty Cash book'!$D$3:$D$130))*EXACT(TRIM(C$4),TRIM('Petty Cash book'!$E$3:$E$130))*'Petty Cash book'!$F$3:$F$130)</f>
        <v>400</v>
      </c>
      <c r="D6" s="4" cm="1">
        <f t="array" ref="D6">SUMPRODUCT(EXACT($B6,TRIM('Petty Cash book'!$D$3:$D$130))*EXACT(TRIM(D$4),TRIM('Petty Cash book'!$E$3:$E$130))*'Petty Cash book'!$F$3:$F$130)</f>
        <v>0</v>
      </c>
      <c r="E6" s="4" cm="1">
        <f t="array" ref="E6">SUMPRODUCT(EXACT($B6,TRIM('Petty Cash book'!$D$3:$D$130))*EXACT(TRIM(E$4),TRIM('Petty Cash book'!$E$3:$E$130))*'Petty Cash book'!$F$3:$F$130)</f>
        <v>0</v>
      </c>
      <c r="F6" s="4" cm="1">
        <f t="array" ref="F6">SUMPRODUCT(EXACT($B6,TRIM('Petty Cash book'!$D$3:$D$130))*EXACT(TRIM(F$4),TRIM('Petty Cash book'!$E$3:$E$130))*'Petty Cash book'!$F$3:$F$130)</f>
        <v>0</v>
      </c>
      <c r="G6" s="4" cm="1">
        <f t="array" ref="G6">SUMPRODUCT(EXACT($B6,TRIM('Petty Cash book'!$D$3:$D$130))*EXACT(TRIM(G$4),TRIM('Petty Cash book'!$E$3:$E$130))*'Petty Cash book'!$F$3:$F$130)</f>
        <v>0</v>
      </c>
      <c r="H6" s="4" cm="1">
        <f t="array" ref="H6">SUMPRODUCT(EXACT($B6,TRIM('Petty Cash book'!$D$3:$D$130))*EXACT(TRIM(H$4),TRIM('Petty Cash book'!$E$3:$E$130))*'Petty Cash book'!$F$3:$F$130)</f>
        <v>0</v>
      </c>
      <c r="I6" s="4" cm="1">
        <f t="array" ref="I6">SUMPRODUCT(EXACT($B6,TRIM('Petty Cash book'!$D$3:$D$130))*EXACT(TRIM(I$4),TRIM('Petty Cash book'!$E$3:$E$130))*'Petty Cash book'!$F$3:$F$130)</f>
        <v>0</v>
      </c>
      <c r="J6" s="4" cm="1">
        <f t="array" ref="J6">SUMPRODUCT(EXACT($B6,TRIM(Vochers!$J$4:$J$61))*Vochers!$I$4:$I$61)</f>
        <v>0</v>
      </c>
      <c r="K6" s="4" cm="1">
        <f t="array" ref="K6">SUMPRODUCT(EXACT($B6,TRIM(Vochers!$D$4:$D$61))*Vochers!$F$4:$F$61)</f>
        <v>0</v>
      </c>
      <c r="L6" s="4" cm="1">
        <f t="array" ref="L6">SUMPRODUCT(EXACT($B6,TRIM(Vochers!$D$4:$D$61))*(TRIM(Vochers!$M$4:$M$61)&lt;&gt;"Harish")*Vochers!$L$4:$L$61)</f>
        <v>0</v>
      </c>
      <c r="M6" s="4" cm="1">
        <f t="array" ref="M6">SUMPRODUCT(EXACT($B6,TRIM(Vochers!$D$4:$D$61))*Vochers!$G$4:$G$61)</f>
        <v>0</v>
      </c>
      <c r="N6" s="4">
        <f>D6+J6-K6</f>
        <v>0</v>
      </c>
    </row>
    <row r="7" spans="2:14" hidden="1" x14ac:dyDescent="0.3">
      <c r="B7" t="s">
        <v>128</v>
      </c>
      <c r="C7" s="4" cm="1">
        <f t="array" ref="C7">SUMPRODUCT(EXACT($B7,TRIM('Petty Cash book'!$D$3:$D$130))*EXACT(TRIM(C$4),TRIM('Petty Cash book'!$E$3:$E$130))*'Petty Cash book'!$F$3:$F$130)</f>
        <v>0</v>
      </c>
      <c r="D7" s="4" cm="1">
        <f t="array" ref="D7">SUMPRODUCT(EXACT($B7,TRIM('Petty Cash book'!$D$3:$D$130))*EXACT(TRIM(D$4),TRIM('Petty Cash book'!$E$3:$E$130))*'Petty Cash book'!$F$3:$F$130)</f>
        <v>0</v>
      </c>
      <c r="E7" s="4" cm="1">
        <f t="array" ref="E7">SUMPRODUCT(EXACT($B7,TRIM('Petty Cash book'!$D$3:$D$130))*EXACT(TRIM(E$4),TRIM('Petty Cash book'!$E$3:$E$130))*'Petty Cash book'!$F$3:$F$130)</f>
        <v>500</v>
      </c>
      <c r="F7" s="4" cm="1">
        <f t="array" ref="F7">SUMPRODUCT(EXACT($B7,TRIM('Petty Cash book'!$D$3:$D$130))*EXACT(TRIM(F$4),TRIM('Petty Cash book'!$E$3:$E$130))*'Petty Cash book'!$F$3:$F$130)</f>
        <v>0</v>
      </c>
      <c r="G7" s="4" cm="1">
        <f t="array" ref="G7">SUMPRODUCT(EXACT($B7,TRIM('Petty Cash book'!$D$3:$D$130))*EXACT(TRIM(G$4),TRIM('Petty Cash book'!$E$3:$E$130))*'Petty Cash book'!$F$3:$F$130)</f>
        <v>0</v>
      </c>
      <c r="H7" s="4" cm="1">
        <f t="array" ref="H7">SUMPRODUCT(EXACT($B7,TRIM('Petty Cash book'!$D$3:$D$130))*EXACT(TRIM(H$4),TRIM('Petty Cash book'!$E$3:$E$130))*'Petty Cash book'!$F$3:$F$130)</f>
        <v>0</v>
      </c>
      <c r="I7" s="4" cm="1">
        <f t="array" ref="I7">SUMPRODUCT(EXACT($B7,TRIM('Petty Cash book'!$D$3:$D$130))*EXACT(TRIM(I$4),TRIM('Petty Cash book'!$E$3:$E$130))*'Petty Cash book'!$F$3:$F$130)</f>
        <v>0</v>
      </c>
      <c r="J7" s="4" cm="1">
        <f t="array" ref="J7">SUMPRODUCT(EXACT($B7,TRIM(Vochers!$J$4:$J$61))*Vochers!$I$4:$I$61)</f>
        <v>0</v>
      </c>
      <c r="K7" s="4" cm="1">
        <f t="array" ref="K7">SUMPRODUCT(EXACT($B7,TRIM(Vochers!$D$4:$D$61))*Vochers!$F$4:$F$61)</f>
        <v>0</v>
      </c>
      <c r="L7" s="4" cm="1">
        <f t="array" ref="L7">SUMPRODUCT(EXACT($B7,TRIM(Vochers!$D$4:$D$61))*(TRIM(Vochers!$M$4:$M$61)&lt;&gt;"Harish")*Vochers!$L$4:$L$61)</f>
        <v>0</v>
      </c>
      <c r="M7" s="4" cm="1">
        <f t="array" ref="M7">SUMPRODUCT(EXACT($B7,TRIM(Vochers!$D$4:$D$61))*Vochers!$G$4:$G$61)</f>
        <v>0</v>
      </c>
      <c r="N7" s="4">
        <f>D7+J7-K7</f>
        <v>0</v>
      </c>
    </row>
    <row r="8" spans="2:14" x14ac:dyDescent="0.3">
      <c r="B8" t="s">
        <v>6</v>
      </c>
      <c r="C8" s="4" cm="1">
        <f t="array" ref="C8">SUMPRODUCT(EXACT($B8,TRIM('Petty Cash book'!$D$3:$D$130))*EXACT(TRIM(C$4),TRIM('Petty Cash book'!$E$3:$E$130))*'Petty Cash book'!$F$3:$F$130)</f>
        <v>0</v>
      </c>
      <c r="D8" s="4" cm="1">
        <f t="array" ref="D8">SUMPRODUCT(EXACT($B8,TRIM('Petty Cash book'!$D$3:$D$130))*EXACT(TRIM(D$4),TRIM('Petty Cash book'!$E$3:$E$130))*'Petty Cash book'!$F$3:$F$130)</f>
        <v>5000</v>
      </c>
      <c r="E8" s="4" cm="1">
        <f t="array" ref="E8">SUMPRODUCT(EXACT($B8,TRIM('Petty Cash book'!$D$3:$D$130))*EXACT(TRIM(E$4),TRIM('Petty Cash book'!$E$3:$E$130))*'Petty Cash book'!$F$3:$F$130)</f>
        <v>2100</v>
      </c>
      <c r="F8" s="4" cm="1">
        <f t="array" ref="F8">SUMPRODUCT(EXACT($B8,TRIM('Petty Cash book'!$D$3:$D$130))*EXACT(TRIM(F$4),TRIM('Petty Cash book'!$E$3:$E$130))*'Petty Cash book'!$F$3:$F$130)</f>
        <v>0</v>
      </c>
      <c r="G8" s="4" cm="1">
        <f t="array" ref="G8">SUMPRODUCT(EXACT($B8,TRIM('Petty Cash book'!$D$3:$D$130))*EXACT(TRIM(G$4),TRIM('Petty Cash book'!$E$3:$E$130))*'Petty Cash book'!$F$3:$F$130)</f>
        <v>0</v>
      </c>
      <c r="H8" s="4" cm="1">
        <f t="array" ref="H8">SUMPRODUCT(EXACT($B8,TRIM('Petty Cash book'!$D$3:$D$130))*EXACT(TRIM(H$4),TRIM('Petty Cash book'!$E$3:$E$130))*'Petty Cash book'!$F$3:$F$130)</f>
        <v>0</v>
      </c>
      <c r="I8" s="4" cm="1">
        <f t="array" ref="I8">SUMPRODUCT(EXACT($B8,TRIM('Petty Cash book'!$D$3:$D$130))*EXACT(TRIM(I$4),TRIM('Petty Cash book'!$E$3:$E$130))*'Petty Cash book'!$F$3:$F$130)</f>
        <v>0</v>
      </c>
      <c r="J8" s="4" cm="1">
        <f t="array" ref="J8">SUMPRODUCT(EXACT($B8,TRIM(Vochers!$J$4:$J$61))*Vochers!$I$4:$I$61)</f>
        <v>0</v>
      </c>
      <c r="K8" s="4" cm="1">
        <f t="array" ref="K8">SUMPRODUCT(EXACT($B8,TRIM(Vochers!$D$4:$D$61))*Vochers!$F$4:$F$61)</f>
        <v>0</v>
      </c>
      <c r="L8" s="4" cm="1">
        <f t="array" ref="L8">SUMPRODUCT(EXACT($B8,TRIM(Vochers!$D$4:$D$61))*(TRIM(Vochers!$M$4:$M$61)&lt;&gt;"Harish")*Vochers!$L$4:$L$61)</f>
        <v>0</v>
      </c>
      <c r="M8" s="4" cm="1">
        <f t="array" ref="M8">SUMPRODUCT(EXACT($B8,TRIM(Vochers!$D$4:$D$61))*Vochers!$G$4:$G$61)</f>
        <v>0</v>
      </c>
      <c r="N8" s="4"/>
    </row>
    <row r="9" spans="2:14" hidden="1" x14ac:dyDescent="0.3">
      <c r="B9" t="s">
        <v>28</v>
      </c>
      <c r="C9" s="4" cm="1">
        <f t="array" ref="C9">SUMPRODUCT(EXACT($B9,TRIM('Petty Cash book'!$D$3:$D$130))*EXACT(TRIM(C$4),TRIM('Petty Cash book'!$E$3:$E$130))*'Petty Cash book'!$F$3:$F$130)</f>
        <v>0</v>
      </c>
      <c r="D9" s="4" cm="1">
        <f t="array" ref="D9">SUMPRODUCT(EXACT($B9,TRIM('Petty Cash book'!$D$3:$D$130))*EXACT(TRIM(D$4),TRIM('Petty Cash book'!$E$3:$E$130))*'Petty Cash book'!$F$3:$F$130)</f>
        <v>500</v>
      </c>
      <c r="E9" s="4" cm="1">
        <f t="array" ref="E9">SUMPRODUCT(EXACT($B9,TRIM('Petty Cash book'!$D$3:$D$130))*EXACT(TRIM(E$4),TRIM('Petty Cash book'!$E$3:$E$130))*'Petty Cash book'!$F$3:$F$130)</f>
        <v>0</v>
      </c>
      <c r="F9" s="4" cm="1">
        <f t="array" ref="F9">SUMPRODUCT(EXACT($B9,TRIM('Petty Cash book'!$D$3:$D$130))*EXACT(TRIM(F$4),TRIM('Petty Cash book'!$E$3:$E$130))*'Petty Cash book'!$F$3:$F$130)</f>
        <v>0</v>
      </c>
      <c r="G9" s="4" cm="1">
        <f t="array" ref="G9">SUMPRODUCT(EXACT($B9,TRIM('Petty Cash book'!$D$3:$D$130))*EXACT(TRIM(G$4),TRIM('Petty Cash book'!$E$3:$E$130))*'Petty Cash book'!$F$3:$F$130)</f>
        <v>0</v>
      </c>
      <c r="H9" s="4" cm="1">
        <f t="array" ref="H9">SUMPRODUCT(EXACT($B9,TRIM('Petty Cash book'!$D$3:$D$130))*EXACT(TRIM(H$4),TRIM('Petty Cash book'!$E$3:$E$130))*'Petty Cash book'!$F$3:$F$130)</f>
        <v>0</v>
      </c>
      <c r="I9" s="4" cm="1">
        <f t="array" ref="I9">SUMPRODUCT(EXACT($B9,TRIM('Petty Cash book'!$D$3:$D$130))*EXACT(TRIM(I$4),TRIM('Petty Cash book'!$E$3:$E$130))*'Petty Cash book'!$F$3:$F$130)</f>
        <v>0</v>
      </c>
      <c r="J9" s="4" cm="1">
        <f t="array" ref="J9">SUMPRODUCT(EXACT($B9,TRIM(Vochers!$J$4:$J$61))*Vochers!$I$4:$I$61)</f>
        <v>0</v>
      </c>
      <c r="K9" s="4" cm="1">
        <f t="array" ref="K9">SUMPRODUCT(EXACT($B9,TRIM(Vochers!$D$4:$D$61))*Vochers!$F$4:$F$61)</f>
        <v>0</v>
      </c>
      <c r="L9" s="4" cm="1">
        <f t="array" ref="L9">SUMPRODUCT(EXACT($B9,TRIM(Vochers!$D$4:$D$61))*(TRIM(Vochers!$M$4:$M$61)&lt;&gt;"Harish")*Vochers!$L$4:$L$61)</f>
        <v>0</v>
      </c>
      <c r="M9" s="4" cm="1">
        <f t="array" ref="M9">SUMPRODUCT(EXACT($B9,TRIM(Vochers!$D$4:$D$61))*Vochers!$G$4:$G$61)</f>
        <v>0</v>
      </c>
      <c r="N9" s="4">
        <f>D9+J9-K9</f>
        <v>500</v>
      </c>
    </row>
    <row r="10" spans="2:14" x14ac:dyDescent="0.3">
      <c r="B10" t="s">
        <v>115</v>
      </c>
      <c r="C10" s="4" cm="1">
        <f t="array" ref="C10">SUMPRODUCT(EXACT($B10,TRIM('Petty Cash book'!$D$3:$D$130))*EXACT(TRIM(C$4),TRIM('Petty Cash book'!$E$3:$E$130))*'Petty Cash book'!$F$3:$F$130)</f>
        <v>1000</v>
      </c>
      <c r="D10" s="4" cm="1">
        <f t="array" ref="D10">SUMPRODUCT(EXACT($B10,TRIM('Petty Cash book'!$D$3:$D$130))*EXACT(TRIM(D$4),TRIM('Petty Cash book'!$E$3:$E$130))*'Petty Cash book'!$F$3:$F$130)</f>
        <v>0</v>
      </c>
      <c r="E10" s="4" cm="1">
        <f t="array" ref="E10">SUMPRODUCT(EXACT($B10,TRIM('Petty Cash book'!$D$3:$D$130))*EXACT(TRIM(E$4),TRIM('Petty Cash book'!$E$3:$E$130))*'Petty Cash book'!$F$3:$F$130)</f>
        <v>0</v>
      </c>
      <c r="F10" s="4" cm="1">
        <f t="array" ref="F10">SUMPRODUCT(EXACT($B10,TRIM('Petty Cash book'!$D$3:$D$130))*EXACT(TRIM(F$4),TRIM('Petty Cash book'!$E$3:$E$130))*'Petty Cash book'!$F$3:$F$130)</f>
        <v>0</v>
      </c>
      <c r="G10" s="4" cm="1">
        <f t="array" ref="G10">SUMPRODUCT(EXACT($B10,TRIM('Petty Cash book'!$D$3:$D$130))*EXACT(TRIM(G$4),TRIM('Petty Cash book'!$E$3:$E$130))*'Petty Cash book'!$F$3:$F$130)</f>
        <v>0</v>
      </c>
      <c r="H10" s="4" cm="1">
        <f t="array" ref="H10">SUMPRODUCT(EXACT($B10,TRIM('Petty Cash book'!$D$3:$D$130))*EXACT(TRIM(H$4),TRIM('Petty Cash book'!$E$3:$E$130))*'Petty Cash book'!$F$3:$F$130)</f>
        <v>0</v>
      </c>
      <c r="I10" s="4" cm="1">
        <f t="array" ref="I10">SUMPRODUCT(EXACT($B10,TRIM('Petty Cash book'!$D$3:$D$130))*EXACT(TRIM(I$4),TRIM('Petty Cash book'!$E$3:$E$130))*'Petty Cash book'!$F$3:$F$130)</f>
        <v>0</v>
      </c>
      <c r="J10" s="4" cm="1">
        <f t="array" ref="J10">SUMPRODUCT(EXACT($B10,TRIM(Vochers!$J$4:$J$61))*Vochers!$I$4:$I$61)</f>
        <v>0</v>
      </c>
      <c r="K10" s="4" cm="1">
        <f t="array" ref="K10">SUMPRODUCT(EXACT($B10,TRIM(Vochers!$D$4:$D$61))*Vochers!$F$4:$F$61)</f>
        <v>0</v>
      </c>
      <c r="L10" s="4" cm="1">
        <f t="array" ref="L10">SUMPRODUCT(EXACT($B10,TRIM(Vochers!$D$4:$D$61))*(TRIM(Vochers!$M$4:$M$61)&lt;&gt;"Harish")*Vochers!$L$4:$L$61)</f>
        <v>0</v>
      </c>
      <c r="M10" s="4" cm="1">
        <f t="array" ref="M10">SUMPRODUCT(EXACT($B10,TRIM(Vochers!$D$4:$D$61))*Vochers!$G$4:$G$61)</f>
        <v>0</v>
      </c>
      <c r="N10" s="4"/>
    </row>
    <row r="11" spans="2:14" hidden="1" x14ac:dyDescent="0.3">
      <c r="B11" t="s">
        <v>127</v>
      </c>
      <c r="C11" s="4" cm="1">
        <f t="array" ref="C11">SUMPRODUCT(EXACT($B11,TRIM('Petty Cash book'!$D$3:$D$130))*EXACT(TRIM(C$4),TRIM('Petty Cash book'!$E$3:$E$130))*'Petty Cash book'!$F$3:$F$130)</f>
        <v>0</v>
      </c>
      <c r="D11" s="4" cm="1">
        <f t="array" ref="D11">SUMPRODUCT(EXACT($B11,TRIM('Petty Cash book'!$D$3:$D$130))*EXACT(TRIM(D$4),TRIM('Petty Cash book'!$E$3:$E$130))*'Petty Cash book'!$F$3:$F$130)</f>
        <v>0</v>
      </c>
      <c r="E11" s="4" cm="1">
        <f t="array" ref="E11">SUMPRODUCT(EXACT($B11,TRIM('Petty Cash book'!$D$3:$D$130))*EXACT(TRIM(E$4),TRIM('Petty Cash book'!$E$3:$E$130))*'Petty Cash book'!$F$3:$F$130)</f>
        <v>3760</v>
      </c>
      <c r="F11" s="4" cm="1">
        <f t="array" ref="F11">SUMPRODUCT(EXACT($B11,TRIM('Petty Cash book'!$D$3:$D$130))*EXACT(TRIM(F$4),TRIM('Petty Cash book'!$E$3:$E$130))*'Petty Cash book'!$F$3:$F$130)</f>
        <v>0</v>
      </c>
      <c r="G11" s="4" cm="1">
        <f t="array" ref="G11">SUMPRODUCT(EXACT($B11,TRIM('Petty Cash book'!$D$3:$D$130))*EXACT(TRIM(G$4),TRIM('Petty Cash book'!$E$3:$E$130))*'Petty Cash book'!$F$3:$F$130)</f>
        <v>0</v>
      </c>
      <c r="H11" s="4" cm="1">
        <f t="array" ref="H11">SUMPRODUCT(EXACT($B11,TRIM('Petty Cash book'!$D$3:$D$130))*EXACT(TRIM(H$4),TRIM('Petty Cash book'!$E$3:$E$130))*'Petty Cash book'!$F$3:$F$130)</f>
        <v>0</v>
      </c>
      <c r="I11" s="4" cm="1">
        <f t="array" ref="I11">SUMPRODUCT(EXACT($B11,TRIM('Petty Cash book'!$D$3:$D$130))*EXACT(TRIM(I$4),TRIM('Petty Cash book'!$E$3:$E$130))*'Petty Cash book'!$F$3:$F$130)</f>
        <v>0</v>
      </c>
      <c r="J11" s="4" cm="1">
        <f t="array" ref="J11">SUMPRODUCT(EXACT($B11,TRIM(Vochers!$J$4:$J$61))*Vochers!$I$4:$I$61)</f>
        <v>0</v>
      </c>
      <c r="K11" s="4" cm="1">
        <f t="array" ref="K11">SUMPRODUCT(EXACT($B11,TRIM(Vochers!$D$4:$D$61))*Vochers!$F$4:$F$61)</f>
        <v>3760</v>
      </c>
      <c r="L11" s="4" cm="1">
        <f t="array" ref="L11">SUMPRODUCT(EXACT($B11,TRIM(Vochers!$D$4:$D$61))*(TRIM(Vochers!$M$4:$M$61)&lt;&gt;"Harish")*Vochers!$L$4:$L$61)</f>
        <v>0</v>
      </c>
      <c r="M11" s="4" cm="1">
        <f t="array" ref="M11">SUMPRODUCT(EXACT($B11,TRIM(Vochers!$D$4:$D$61))*Vochers!$G$4:$G$61)</f>
        <v>3760</v>
      </c>
      <c r="N11" s="4">
        <f>D11+J11-K11</f>
        <v>-3760</v>
      </c>
    </row>
    <row r="12" spans="2:14" hidden="1" x14ac:dyDescent="0.3">
      <c r="B12" t="s">
        <v>118</v>
      </c>
      <c r="C12" s="4" cm="1">
        <f t="array" ref="C12">SUMPRODUCT(EXACT($B12,TRIM('Petty Cash book'!$D$3:$D$130))*EXACT(TRIM(C$4),TRIM('Petty Cash book'!$E$3:$E$130))*'Petty Cash book'!$F$3:$F$130)</f>
        <v>0</v>
      </c>
      <c r="D12" s="4" cm="1">
        <f t="array" ref="D12">SUMPRODUCT(EXACT($B12,TRIM('Petty Cash book'!$D$3:$D$130))*EXACT(TRIM(D$4),TRIM('Petty Cash book'!$E$3:$E$130))*'Petty Cash book'!$F$3:$F$130)</f>
        <v>0</v>
      </c>
      <c r="E12" s="4" cm="1">
        <f t="array" ref="E12">SUMPRODUCT(EXACT($B12,TRIM('Petty Cash book'!$D$3:$D$130))*EXACT(TRIM(E$4),TRIM('Petty Cash book'!$E$3:$E$130))*'Petty Cash book'!$F$3:$F$130)</f>
        <v>130</v>
      </c>
      <c r="F12" s="4" cm="1">
        <f t="array" ref="F12">SUMPRODUCT(EXACT($B12,TRIM('Petty Cash book'!$D$3:$D$130))*EXACT(TRIM(F$4),TRIM('Petty Cash book'!$E$3:$E$130))*'Petty Cash book'!$F$3:$F$130)</f>
        <v>0</v>
      </c>
      <c r="G12" s="4" cm="1">
        <f t="array" ref="G12">SUMPRODUCT(EXACT($B12,TRIM('Petty Cash book'!$D$3:$D$130))*EXACT(TRIM(G$4),TRIM('Petty Cash book'!$E$3:$E$130))*'Petty Cash book'!$F$3:$F$130)</f>
        <v>0</v>
      </c>
      <c r="H12" s="4" cm="1">
        <f t="array" ref="H12">SUMPRODUCT(EXACT($B12,TRIM('Petty Cash book'!$D$3:$D$130))*EXACT(TRIM(H$4),TRIM('Petty Cash book'!$E$3:$E$130))*'Petty Cash book'!$F$3:$F$130)</f>
        <v>0</v>
      </c>
      <c r="I12" s="4" cm="1">
        <f t="array" ref="I12">SUMPRODUCT(EXACT($B12,TRIM('Petty Cash book'!$D$3:$D$130))*EXACT(TRIM(I$4),TRIM('Petty Cash book'!$E$3:$E$130))*'Petty Cash book'!$F$3:$F$130)</f>
        <v>0</v>
      </c>
      <c r="J12" s="4" cm="1">
        <f t="array" ref="J12">SUMPRODUCT(EXACT($B12,TRIM(Vochers!$J$4:$J$61))*Vochers!$I$4:$I$61)</f>
        <v>0</v>
      </c>
      <c r="K12" s="4" cm="1">
        <f t="array" ref="K12">SUMPRODUCT(EXACT($B12,TRIM(Vochers!$D$4:$D$61))*Vochers!$F$4:$F$61)</f>
        <v>0</v>
      </c>
      <c r="L12" s="4" cm="1">
        <f t="array" ref="L12">SUMPRODUCT(EXACT($B12,TRIM(Vochers!$D$4:$D$61))*(TRIM(Vochers!$M$4:$M$61)&lt;&gt;"Harish")*Vochers!$L$4:$L$61)</f>
        <v>0</v>
      </c>
      <c r="M12" s="4" cm="1">
        <f t="array" ref="M12">SUMPRODUCT(EXACT($B12,TRIM(Vochers!$D$4:$D$61))*Vochers!$G$4:$G$61)</f>
        <v>0</v>
      </c>
      <c r="N12" s="4">
        <f>D12+J12-K12</f>
        <v>0</v>
      </c>
    </row>
    <row r="13" spans="2:14" x14ac:dyDescent="0.3">
      <c r="B13" t="s">
        <v>73</v>
      </c>
      <c r="C13" s="4" cm="1">
        <f t="array" ref="C13">SUMPRODUCT(EXACT($B13,TRIM('Petty Cash book'!$D$3:$D$130))*EXACT(TRIM(C$4),TRIM('Petty Cash book'!$E$3:$E$130))*'Petty Cash book'!$F$3:$F$130)</f>
        <v>4500</v>
      </c>
      <c r="D13" s="4" cm="1">
        <f t="array" ref="D13">SUMPRODUCT(EXACT($B13,TRIM('Petty Cash book'!$D$3:$D$130))*EXACT(TRIM(D$4),TRIM('Petty Cash book'!$E$3:$E$130))*'Petty Cash book'!$F$3:$F$130)</f>
        <v>0</v>
      </c>
      <c r="E13" s="4" cm="1">
        <f t="array" ref="E13">SUMPRODUCT(EXACT($B13,TRIM('Petty Cash book'!$D$3:$D$130))*EXACT(TRIM(E$4),TRIM('Petty Cash book'!$E$3:$E$130))*'Petty Cash book'!$F$3:$F$130)</f>
        <v>50</v>
      </c>
      <c r="F13" s="4" cm="1">
        <f t="array" ref="F13">SUMPRODUCT(EXACT($B13,TRIM('Petty Cash book'!$D$3:$D$130))*EXACT(TRIM(F$4),TRIM('Petty Cash book'!$E$3:$E$130))*'Petty Cash book'!$F$3:$F$130)</f>
        <v>0</v>
      </c>
      <c r="G13" s="4" cm="1">
        <f t="array" ref="G13">SUMPRODUCT(EXACT($B13,TRIM('Petty Cash book'!$D$3:$D$130))*EXACT(TRIM(G$4),TRIM('Petty Cash book'!$E$3:$E$130))*'Petty Cash book'!$F$3:$F$130)</f>
        <v>0</v>
      </c>
      <c r="H13" s="4" cm="1">
        <f t="array" ref="H13">SUMPRODUCT(EXACT($B13,TRIM('Petty Cash book'!$D$3:$D$130))*EXACT(TRIM(H$4),TRIM('Petty Cash book'!$E$3:$E$130))*'Petty Cash book'!$F$3:$F$130)</f>
        <v>0</v>
      </c>
      <c r="I13" s="4" cm="1">
        <f t="array" ref="I13">SUMPRODUCT(EXACT($B13,TRIM('Petty Cash book'!$D$3:$D$130))*EXACT(TRIM(I$4),TRIM('Petty Cash book'!$E$3:$E$130))*'Petty Cash book'!$F$3:$F$130)</f>
        <v>0</v>
      </c>
      <c r="J13" s="4" cm="1">
        <f t="array" ref="J13">SUMPRODUCT(EXACT($B13,TRIM(Vochers!$J$4:$J$61))*Vochers!$I$4:$I$61)</f>
        <v>0</v>
      </c>
      <c r="K13" s="4" cm="1">
        <f t="array" ref="K13">SUMPRODUCT(EXACT($B13,TRIM(Vochers!$D$4:$D$61))*Vochers!$F$4:$F$61)</f>
        <v>0</v>
      </c>
      <c r="L13" s="4" cm="1">
        <f t="array" ref="L13">SUMPRODUCT(EXACT($B13,TRIM(Vochers!$D$4:$D$61))*(TRIM(Vochers!$M$4:$M$61)&lt;&gt;"Harish")*Vochers!$L$4:$L$61)</f>
        <v>0</v>
      </c>
      <c r="M13" s="4" cm="1">
        <f t="array" ref="M13">SUMPRODUCT(EXACT($B13,TRIM(Vochers!$D$4:$D$61))*Vochers!$G$4:$G$61)</f>
        <v>0</v>
      </c>
      <c r="N13" s="4"/>
    </row>
    <row r="14" spans="2:14" hidden="1" x14ac:dyDescent="0.3">
      <c r="B14" t="s">
        <v>124</v>
      </c>
      <c r="C14" s="4" cm="1">
        <f t="array" ref="C14">SUMPRODUCT(EXACT($B14,TRIM('Petty Cash book'!$D$3:$D$130))*EXACT(TRIM(C$4),TRIM('Petty Cash book'!$E$3:$E$130))*'Petty Cash book'!$F$3:$F$130)</f>
        <v>0</v>
      </c>
      <c r="D14" s="4" cm="1">
        <f t="array" ref="D14">SUMPRODUCT(EXACT($B14,TRIM('Petty Cash book'!$D$3:$D$130))*EXACT(TRIM(D$4),TRIM('Petty Cash book'!$E$3:$E$130))*'Petty Cash book'!$F$3:$F$130)</f>
        <v>0</v>
      </c>
      <c r="E14" s="4" cm="1">
        <f t="array" ref="E14">SUMPRODUCT(EXACT($B14,TRIM('Petty Cash book'!$D$3:$D$130))*EXACT(TRIM(E$4),TRIM('Petty Cash book'!$E$3:$E$130))*'Petty Cash book'!$F$3:$F$130)</f>
        <v>2750</v>
      </c>
      <c r="F14" s="4" cm="1">
        <f t="array" ref="F14">SUMPRODUCT(EXACT($B14,TRIM('Petty Cash book'!$D$3:$D$130))*EXACT(TRIM(F$4),TRIM('Petty Cash book'!$E$3:$E$130))*'Petty Cash book'!$F$3:$F$130)</f>
        <v>0</v>
      </c>
      <c r="G14" s="4" cm="1">
        <f t="array" ref="G14">SUMPRODUCT(EXACT($B14,TRIM('Petty Cash book'!$D$3:$D$130))*EXACT(TRIM(G$4),TRIM('Petty Cash book'!$E$3:$E$130))*'Petty Cash book'!$F$3:$F$130)</f>
        <v>0</v>
      </c>
      <c r="H14" s="4" cm="1">
        <f t="array" ref="H14">SUMPRODUCT(EXACT($B14,TRIM('Petty Cash book'!$D$3:$D$130))*EXACT(TRIM(H$4),TRIM('Petty Cash book'!$E$3:$E$130))*'Petty Cash book'!$F$3:$F$130)</f>
        <v>0</v>
      </c>
      <c r="I14" s="4" cm="1">
        <f t="array" ref="I14">SUMPRODUCT(EXACT($B14,TRIM('Petty Cash book'!$D$3:$D$130))*EXACT(TRIM(I$4),TRIM('Petty Cash book'!$E$3:$E$130))*'Petty Cash book'!$F$3:$F$130)</f>
        <v>0</v>
      </c>
      <c r="J14" s="4" cm="1">
        <f t="array" ref="J14">SUMPRODUCT(EXACT($B14,TRIM(Vochers!$J$4:$J$61))*Vochers!$I$4:$I$61)</f>
        <v>0</v>
      </c>
      <c r="K14" s="4" cm="1">
        <f t="array" ref="K14">SUMPRODUCT(EXACT($B14,TRIM(Vochers!$D$4:$D$61))*Vochers!$F$4:$F$61)</f>
        <v>2600</v>
      </c>
      <c r="L14" s="4" cm="1">
        <f t="array" ref="L14">SUMPRODUCT(EXACT($B14,TRIM(Vochers!$D$4:$D$61))*(TRIM(Vochers!$M$4:$M$61)&lt;&gt;"Harish")*Vochers!$L$4:$L$61)</f>
        <v>0</v>
      </c>
      <c r="M14" s="4" cm="1">
        <f t="array" ref="M14">SUMPRODUCT(EXACT($B14,TRIM(Vochers!$D$4:$D$61))*Vochers!$G$4:$G$61)</f>
        <v>2600</v>
      </c>
      <c r="N14" s="4">
        <f>D14+J14-K14</f>
        <v>-2600</v>
      </c>
    </row>
    <row r="15" spans="2:14" x14ac:dyDescent="0.3">
      <c r="B15" t="s">
        <v>12</v>
      </c>
      <c r="C15" s="4" cm="1">
        <f t="array" ref="C15">SUMPRODUCT(EXACT($B15,TRIM('Petty Cash book'!$D$3:$D$130))*EXACT(TRIM(C$4),TRIM('Petty Cash book'!$E$3:$E$130))*'Petty Cash book'!$F$3:$F$130)</f>
        <v>0</v>
      </c>
      <c r="D15" s="4" cm="1">
        <f t="array" ref="D15">SUMPRODUCT(EXACT($B15,TRIM('Petty Cash book'!$D$3:$D$130))*EXACT(TRIM(D$4),TRIM('Petty Cash book'!$E$3:$E$130))*'Petty Cash book'!$F$3:$F$130)</f>
        <v>5273</v>
      </c>
      <c r="E15" s="4" cm="1">
        <f t="array" ref="E15">SUMPRODUCT(EXACT($B15,TRIM('Petty Cash book'!$D$3:$D$130))*EXACT(TRIM(E$4),TRIM('Petty Cash book'!$E$3:$E$130))*'Petty Cash book'!$F$3:$F$130)</f>
        <v>820</v>
      </c>
      <c r="F15" s="4" cm="1">
        <f t="array" ref="F15">SUMPRODUCT(EXACT($B15,TRIM('Petty Cash book'!$D$3:$D$130))*EXACT(TRIM(F$4),TRIM('Petty Cash book'!$E$3:$E$130))*'Petty Cash book'!$F$3:$F$130)</f>
        <v>0</v>
      </c>
      <c r="G15" s="4" cm="1">
        <f t="array" ref="G15">SUMPRODUCT(EXACT($B15,TRIM('Petty Cash book'!$D$3:$D$130))*EXACT(TRIM(G$4),TRIM('Petty Cash book'!$E$3:$E$130))*'Petty Cash book'!$F$3:$F$130)</f>
        <v>0</v>
      </c>
      <c r="H15" s="4" cm="1">
        <f t="array" ref="H15">SUMPRODUCT(EXACT($B15,TRIM('Petty Cash book'!$D$3:$D$130))*EXACT(TRIM(H$4),TRIM('Petty Cash book'!$E$3:$E$130))*'Petty Cash book'!$F$3:$F$130)</f>
        <v>0</v>
      </c>
      <c r="I15" s="4" cm="1">
        <f t="array" ref="I15">SUMPRODUCT(EXACT($B15,TRIM('Petty Cash book'!$D$3:$D$130))*EXACT(TRIM(I$4),TRIM('Petty Cash book'!$E$3:$E$130))*'Petty Cash book'!$F$3:$F$130)</f>
        <v>0</v>
      </c>
      <c r="J15" s="4" cm="1">
        <f t="array" ref="J15">SUMPRODUCT(EXACT($B15,TRIM(Vochers!$J$4:$J$61))*Vochers!$I$4:$I$61)</f>
        <v>0</v>
      </c>
      <c r="K15" s="4" cm="1">
        <f t="array" ref="K15">SUMPRODUCT(EXACT($B15,TRIM(Vochers!$D$4:$D$61))*Vochers!$F$4:$F$61)</f>
        <v>6347</v>
      </c>
      <c r="L15" s="4" cm="1">
        <f t="array" ref="L15">SUMPRODUCT(EXACT($B15,TRIM(Vochers!$D$4:$D$61))*(TRIM(Vochers!$M$4:$M$61)&lt;&gt;"Harish")*Vochers!$L$4:$L$61)</f>
        <v>0</v>
      </c>
      <c r="M15" s="4" cm="1">
        <f t="array" ref="M15">SUMPRODUCT(EXACT($B15,TRIM(Vochers!$D$4:$D$61))*Vochers!$G$4:$G$61)</f>
        <v>700</v>
      </c>
      <c r="N15" s="4"/>
    </row>
    <row r="16" spans="2:14" hidden="1" x14ac:dyDescent="0.3">
      <c r="B16" t="s">
        <v>116</v>
      </c>
      <c r="C16" s="4" cm="1">
        <f t="array" ref="C16">SUMPRODUCT(EXACT($B16,TRIM('Petty Cash book'!$D$3:$D$130))*EXACT(TRIM(C$4),TRIM('Petty Cash book'!$E$3:$E$130))*'Petty Cash book'!$F$3:$F$130)</f>
        <v>0</v>
      </c>
      <c r="D16" s="4" cm="1">
        <f t="array" ref="D16">SUMPRODUCT(EXACT($B16,TRIM('Petty Cash book'!$D$3:$D$130))*EXACT(TRIM(D$4),TRIM('Petty Cash book'!$E$3:$E$130))*'Petty Cash book'!$F$3:$F$130)</f>
        <v>0</v>
      </c>
      <c r="E16" s="4" cm="1">
        <f t="array" ref="E16">SUMPRODUCT(EXACT($B16,TRIM('Petty Cash book'!$D$3:$D$130))*EXACT(TRIM(E$4),TRIM('Petty Cash book'!$E$3:$E$130))*'Petty Cash book'!$F$3:$F$130)</f>
        <v>13216</v>
      </c>
      <c r="F16" s="4" cm="1">
        <f t="array" ref="F16">SUMPRODUCT(EXACT($B16,TRIM('Petty Cash book'!$D$3:$D$130))*EXACT(TRIM(F$4),TRIM('Petty Cash book'!$E$3:$E$130))*'Petty Cash book'!$F$3:$F$130)</f>
        <v>0</v>
      </c>
      <c r="G16" s="4" cm="1">
        <f t="array" ref="G16">SUMPRODUCT(EXACT($B16,TRIM('Petty Cash book'!$D$3:$D$130))*EXACT(TRIM(G$4),TRIM('Petty Cash book'!$E$3:$E$130))*'Petty Cash book'!$F$3:$F$130)</f>
        <v>0</v>
      </c>
      <c r="H16" s="4" cm="1">
        <f t="array" ref="H16">SUMPRODUCT(EXACT($B16,TRIM('Petty Cash book'!$D$3:$D$130))*EXACT(TRIM(H$4),TRIM('Petty Cash book'!$E$3:$E$130))*'Petty Cash book'!$F$3:$F$130)</f>
        <v>0</v>
      </c>
      <c r="I16" s="4" cm="1">
        <f t="array" ref="I16">SUMPRODUCT(EXACT($B16,TRIM('Petty Cash book'!$D$3:$D$130))*EXACT(TRIM(I$4),TRIM('Petty Cash book'!$E$3:$E$130))*'Petty Cash book'!$F$3:$F$130)</f>
        <v>0</v>
      </c>
      <c r="J16" s="4" cm="1">
        <f t="array" ref="J16">SUMPRODUCT(EXACT($B16,TRIM(Vochers!$J$4:$J$61))*Vochers!$I$4:$I$61)</f>
        <v>3000</v>
      </c>
      <c r="K16" s="4" cm="1">
        <f t="array" ref="K16">SUMPRODUCT(EXACT($B16,TRIM(Vochers!$D$4:$D$61))*Vochers!$F$4:$F$61)</f>
        <v>24509</v>
      </c>
      <c r="L16" s="4" cm="1">
        <f t="array" ref="L16">SUMPRODUCT(EXACT($B16,TRIM(Vochers!$D$4:$D$61))*(TRIM(Vochers!$M$4:$M$61)&lt;&gt;"Harish")*Vochers!$L$4:$L$61)</f>
        <v>9050</v>
      </c>
      <c r="M16" s="4" cm="1">
        <f t="array" ref="M16">SUMPRODUCT(EXACT($B16,TRIM(Vochers!$D$4:$D$61))*Vochers!$G$4:$G$61)</f>
        <v>13209</v>
      </c>
      <c r="N16" s="4">
        <f>D16+J16-K16</f>
        <v>-21509</v>
      </c>
    </row>
    <row r="17" spans="2:14" hidden="1" x14ac:dyDescent="0.3">
      <c r="B17" t="s">
        <v>32</v>
      </c>
      <c r="C17" s="4" cm="1">
        <f t="array" ref="C17">SUMPRODUCT(EXACT($B17,TRIM('Petty Cash book'!$D$3:$D$130))*EXACT(TRIM(C$4),TRIM('Petty Cash book'!$E$3:$E$130))*'Petty Cash book'!$F$3:$F$130)</f>
        <v>0</v>
      </c>
      <c r="D17" s="4" cm="1">
        <f t="array" ref="D17">SUMPRODUCT(EXACT($B17,TRIM('Petty Cash book'!$D$3:$D$130))*EXACT(TRIM(D$4),TRIM('Petty Cash book'!$E$3:$E$130))*'Petty Cash book'!$F$3:$F$130)</f>
        <v>0</v>
      </c>
      <c r="E17" s="4" cm="1">
        <f t="array" ref="E17">SUMPRODUCT(EXACT($B17,TRIM('Petty Cash book'!$D$3:$D$130))*EXACT(TRIM(E$4),TRIM('Petty Cash book'!$E$3:$E$130))*'Petty Cash book'!$F$3:$F$130)</f>
        <v>2100</v>
      </c>
      <c r="F17" s="4" cm="1">
        <f t="array" ref="F17">SUMPRODUCT(EXACT($B17,TRIM('Petty Cash book'!$D$3:$D$130))*EXACT(TRIM(F$4),TRIM('Petty Cash book'!$E$3:$E$130))*'Petty Cash book'!$F$3:$F$130)</f>
        <v>0</v>
      </c>
      <c r="G17" s="4" cm="1">
        <f t="array" ref="G17">SUMPRODUCT(EXACT($B17,TRIM('Petty Cash book'!$D$3:$D$130))*EXACT(TRIM(G$4),TRIM('Petty Cash book'!$E$3:$E$130))*'Petty Cash book'!$F$3:$F$130)</f>
        <v>0</v>
      </c>
      <c r="H17" s="4" cm="1">
        <f t="array" ref="H17">SUMPRODUCT(EXACT($B17,TRIM('Petty Cash book'!$D$3:$D$130))*EXACT(TRIM(H$4),TRIM('Petty Cash book'!$E$3:$E$130))*'Petty Cash book'!$F$3:$F$130)</f>
        <v>0</v>
      </c>
      <c r="I17" s="4" cm="1">
        <f t="array" ref="I17">SUMPRODUCT(EXACT($B17,TRIM('Petty Cash book'!$D$3:$D$130))*EXACT(TRIM(I$4),TRIM('Petty Cash book'!$E$3:$E$130))*'Petty Cash book'!$F$3:$F$130)</f>
        <v>0</v>
      </c>
      <c r="J17" s="4" cm="1">
        <f t="array" ref="J17">SUMPRODUCT(EXACT($B17,TRIM(Vochers!$J$4:$J$61))*Vochers!$I$4:$I$61)</f>
        <v>0</v>
      </c>
      <c r="K17" s="4" cm="1">
        <f t="array" ref="K17">SUMPRODUCT(EXACT($B17,TRIM(Vochers!$D$4:$D$61))*Vochers!$F$4:$F$61)</f>
        <v>0</v>
      </c>
      <c r="L17" s="4" cm="1">
        <f t="array" ref="L17">SUMPRODUCT(EXACT($B17,TRIM(Vochers!$D$4:$D$61))*(TRIM(Vochers!$M$4:$M$61)&lt;&gt;"Harish")*Vochers!$L$4:$L$61)</f>
        <v>0</v>
      </c>
      <c r="M17" s="4" cm="1">
        <f t="array" ref="M17">SUMPRODUCT(EXACT($B17,TRIM(Vochers!$D$4:$D$61))*Vochers!$G$4:$G$61)</f>
        <v>0</v>
      </c>
      <c r="N17" s="4">
        <f>D17+J17-K17</f>
        <v>0</v>
      </c>
    </row>
    <row r="18" spans="2:14" hidden="1" x14ac:dyDescent="0.3">
      <c r="B18" t="s">
        <v>188</v>
      </c>
      <c r="C18" s="4" cm="1">
        <f t="array" ref="C18">SUMPRODUCT(EXACT($B18,TRIM('Petty Cash book'!$D$3:$D$130))*EXACT(TRIM(C$4),TRIM('Petty Cash book'!$E$3:$E$130))*'Petty Cash book'!$F$3:$F$130)</f>
        <v>0</v>
      </c>
      <c r="D18" s="4" cm="1">
        <f t="array" ref="D18">SUMPRODUCT(EXACT($B18,TRIM('Petty Cash book'!$D$3:$D$130))*EXACT(TRIM(D$4),TRIM('Petty Cash book'!$E$3:$E$130))*'Petty Cash book'!$F$3:$F$130)</f>
        <v>0</v>
      </c>
      <c r="E18" s="4" cm="1">
        <f t="array" ref="E18">SUMPRODUCT(EXACT($B18,TRIM('Petty Cash book'!$D$3:$D$130))*EXACT(TRIM(E$4),TRIM('Petty Cash book'!$E$3:$E$130))*'Petty Cash book'!$F$3:$F$130)</f>
        <v>4900</v>
      </c>
      <c r="F18" s="4" cm="1">
        <f t="array" ref="F18">SUMPRODUCT(EXACT($B18,TRIM('Petty Cash book'!$D$3:$D$130))*EXACT(TRIM(F$4),TRIM('Petty Cash book'!$E$3:$E$130))*'Petty Cash book'!$F$3:$F$130)</f>
        <v>0</v>
      </c>
      <c r="G18" s="4" cm="1">
        <f t="array" ref="G18">SUMPRODUCT(EXACT($B18,TRIM('Petty Cash book'!$D$3:$D$130))*EXACT(TRIM(G$4),TRIM('Petty Cash book'!$E$3:$E$130))*'Petty Cash book'!$F$3:$F$130)</f>
        <v>0</v>
      </c>
      <c r="H18" s="4" cm="1">
        <f t="array" ref="H18">SUMPRODUCT(EXACT($B18,TRIM('Petty Cash book'!$D$3:$D$130))*EXACT(TRIM(H$4),TRIM('Petty Cash book'!$E$3:$E$130))*'Petty Cash book'!$F$3:$F$130)</f>
        <v>0</v>
      </c>
      <c r="I18" s="4" cm="1">
        <f t="array" ref="I18">SUMPRODUCT(EXACT($B18,TRIM('Petty Cash book'!$D$3:$D$130))*EXACT(TRIM(I$4),TRIM('Petty Cash book'!$E$3:$E$130))*'Petty Cash book'!$F$3:$F$130)</f>
        <v>0</v>
      </c>
      <c r="J18" s="4" cm="1">
        <f t="array" ref="J18">SUMPRODUCT(EXACT($B18,TRIM(Vochers!$J$4:$J$61))*Vochers!$I$4:$I$61)</f>
        <v>0</v>
      </c>
      <c r="K18" s="4" cm="1">
        <f t="array" ref="K18">SUMPRODUCT(EXACT($B18,TRIM(Vochers!$D$4:$D$61))*Vochers!$F$4:$F$61)</f>
        <v>4900</v>
      </c>
      <c r="L18" s="4" cm="1">
        <f t="array" ref="L18">SUMPRODUCT(EXACT($B18,TRIM(Vochers!$D$4:$D$61))*(TRIM(Vochers!$M$4:$M$61)&lt;&gt;"Harish")*Vochers!$L$4:$L$61)</f>
        <v>0</v>
      </c>
      <c r="M18" s="4" cm="1">
        <f t="array" ref="M18">SUMPRODUCT(EXACT($B18,TRIM(Vochers!$D$4:$D$61))*Vochers!$G$4:$G$61)</f>
        <v>4900</v>
      </c>
      <c r="N18" s="4">
        <f>D18+J18-K18</f>
        <v>-4900</v>
      </c>
    </row>
    <row r="19" spans="2:14" hidden="1" x14ac:dyDescent="0.3">
      <c r="B19" t="s">
        <v>63</v>
      </c>
      <c r="C19" s="4" cm="1">
        <f t="array" ref="C19">SUMPRODUCT(EXACT($B19,TRIM('Petty Cash book'!$D$3:$D$130))*EXACT(TRIM(C$4),TRIM('Petty Cash book'!$E$3:$E$130))*'Petty Cash book'!$F$3:$F$130)</f>
        <v>0</v>
      </c>
      <c r="D19" s="4" cm="1">
        <f t="array" ref="D19">SUMPRODUCT(EXACT($B19,TRIM('Petty Cash book'!$D$3:$D$130))*EXACT(TRIM(D$4),TRIM('Petty Cash book'!$E$3:$E$130))*'Petty Cash book'!$F$3:$F$130)</f>
        <v>0</v>
      </c>
      <c r="E19" s="4" cm="1">
        <f t="array" ref="E19">SUMPRODUCT(EXACT($B19,TRIM('Petty Cash book'!$D$3:$D$130))*EXACT(TRIM(E$4),TRIM('Petty Cash book'!$E$3:$E$130))*'Petty Cash book'!$F$3:$F$130)</f>
        <v>349</v>
      </c>
      <c r="F19" s="4" cm="1">
        <f t="array" ref="F19">SUMPRODUCT(EXACT($B19,TRIM('Petty Cash book'!$D$3:$D$130))*EXACT(TRIM(F$4),TRIM('Petty Cash book'!$E$3:$E$130))*'Petty Cash book'!$F$3:$F$130)</f>
        <v>0</v>
      </c>
      <c r="G19" s="4" cm="1">
        <f t="array" ref="G19">SUMPRODUCT(EXACT($B19,TRIM('Petty Cash book'!$D$3:$D$130))*EXACT(TRIM(G$4),TRIM('Petty Cash book'!$E$3:$E$130))*'Petty Cash book'!$F$3:$F$130)</f>
        <v>0</v>
      </c>
      <c r="H19" s="4" cm="1">
        <f t="array" ref="H19">SUMPRODUCT(EXACT($B19,TRIM('Petty Cash book'!$D$3:$D$130))*EXACT(TRIM(H$4),TRIM('Petty Cash book'!$E$3:$E$130))*'Petty Cash book'!$F$3:$F$130)</f>
        <v>349</v>
      </c>
      <c r="I19" s="4" cm="1">
        <f t="array" ref="I19">SUMPRODUCT(EXACT($B19,TRIM('Petty Cash book'!$D$3:$D$130))*EXACT(TRIM(I$4),TRIM('Petty Cash book'!$E$3:$E$130))*'Petty Cash book'!$F$3:$F$130)</f>
        <v>0</v>
      </c>
      <c r="J19" s="4" cm="1">
        <f t="array" ref="J19">SUMPRODUCT(EXACT($B19,TRIM(Vochers!$J$4:$J$61))*Vochers!$I$4:$I$61)</f>
        <v>0</v>
      </c>
      <c r="K19" s="4" cm="1">
        <f t="array" ref="K19">SUMPRODUCT(EXACT($B19,TRIM(Vochers!$D$4:$D$61))*Vochers!$F$4:$F$61)</f>
        <v>0</v>
      </c>
      <c r="L19" s="4" cm="1">
        <f t="array" ref="L19">SUMPRODUCT(EXACT($B19,TRIM(Vochers!$D$4:$D$61))*(TRIM(Vochers!$M$4:$M$61)&lt;&gt;"Harish")*Vochers!$L$4:$L$61)</f>
        <v>0</v>
      </c>
      <c r="M19" s="4" cm="1">
        <f t="array" ref="M19">SUMPRODUCT(EXACT($B19,TRIM(Vochers!$D$4:$D$61))*Vochers!$G$4:$G$61)</f>
        <v>0</v>
      </c>
      <c r="N19" s="4">
        <f>D19+J19-K19</f>
        <v>0</v>
      </c>
    </row>
    <row r="20" spans="2:14" hidden="1" x14ac:dyDescent="0.3">
      <c r="B20" t="s">
        <v>202</v>
      </c>
      <c r="C20" s="4" cm="1">
        <f t="array" ref="C20">SUMPRODUCT(EXACT($B20,TRIM('Petty Cash book'!$D$3:$D$130))*EXACT(TRIM(C$4),TRIM('Petty Cash book'!$E$3:$E$130))*'Petty Cash book'!$F$3:$F$130)</f>
        <v>0</v>
      </c>
      <c r="D20" s="4" cm="1">
        <f t="array" ref="D20">SUMPRODUCT(EXACT($B20,TRIM('Petty Cash book'!$D$3:$D$130))*EXACT(TRIM(D$4),TRIM('Petty Cash book'!$E$3:$E$130))*'Petty Cash book'!$F$3:$F$130)</f>
        <v>0</v>
      </c>
      <c r="E20" s="4" cm="1">
        <f t="array" ref="E20">SUMPRODUCT(EXACT($B20,TRIM('Petty Cash book'!$D$3:$D$130))*EXACT(TRIM(E$4),TRIM('Petty Cash book'!$E$3:$E$130))*'Petty Cash book'!$F$3:$F$130)</f>
        <v>690</v>
      </c>
      <c r="F20" s="4" cm="1">
        <f t="array" ref="F20">SUMPRODUCT(EXACT($B20,TRIM('Petty Cash book'!$D$3:$D$130))*EXACT(TRIM(F$4),TRIM('Petty Cash book'!$E$3:$E$130))*'Petty Cash book'!$F$3:$F$130)</f>
        <v>0</v>
      </c>
      <c r="G20" s="4" cm="1">
        <f t="array" ref="G20">SUMPRODUCT(EXACT($B20,TRIM('Petty Cash book'!$D$3:$D$130))*EXACT(TRIM(G$4),TRIM('Petty Cash book'!$E$3:$E$130))*'Petty Cash book'!$F$3:$F$130)</f>
        <v>0</v>
      </c>
      <c r="H20" s="4" cm="1">
        <f t="array" ref="H20">SUMPRODUCT(EXACT($B20,TRIM('Petty Cash book'!$D$3:$D$130))*EXACT(TRIM(H$4),TRIM('Petty Cash book'!$E$3:$E$130))*'Petty Cash book'!$F$3:$F$130)</f>
        <v>0</v>
      </c>
      <c r="I20" s="4" cm="1">
        <f t="array" ref="I20">SUMPRODUCT(EXACT($B20,TRIM('Petty Cash book'!$D$3:$D$130))*EXACT(TRIM(I$4),TRIM('Petty Cash book'!$E$3:$E$130))*'Petty Cash book'!$F$3:$F$130)</f>
        <v>0</v>
      </c>
      <c r="J20" s="4" cm="1">
        <f t="array" ref="J20">SUMPRODUCT(EXACT($B20,TRIM(Vochers!$J$4:$J$61))*Vochers!$I$4:$I$61)</f>
        <v>0</v>
      </c>
      <c r="K20" s="4" cm="1">
        <f t="array" ref="K20">SUMPRODUCT(EXACT($B20,TRIM(Vochers!$D$4:$D$61))*Vochers!$F$4:$F$61)</f>
        <v>0</v>
      </c>
      <c r="L20" s="4" cm="1">
        <f t="array" ref="L20">SUMPRODUCT(EXACT($B20,TRIM(Vochers!$D$4:$D$61))*(TRIM(Vochers!$M$4:$M$61)&lt;&gt;"Harish")*Vochers!$L$4:$L$61)</f>
        <v>0</v>
      </c>
      <c r="M20" s="4" cm="1">
        <f t="array" ref="M20">SUMPRODUCT(EXACT($B20,TRIM(Vochers!$D$4:$D$61))*Vochers!$G$4:$G$61)</f>
        <v>0</v>
      </c>
      <c r="N20" s="4">
        <f>D20+J20-K20</f>
        <v>0</v>
      </c>
    </row>
    <row r="21" spans="2:14" hidden="1" x14ac:dyDescent="0.3">
      <c r="B21" t="s">
        <v>19</v>
      </c>
      <c r="C21" s="4" cm="1">
        <f t="array" ref="C21">SUMPRODUCT(EXACT($B21,TRIM('Petty Cash book'!$D$3:$D$130))*EXACT(TRIM(C$4),TRIM('Petty Cash book'!$E$3:$E$130))*'Petty Cash book'!$F$3:$F$130)</f>
        <v>0</v>
      </c>
      <c r="D21" s="4" cm="1">
        <f t="array" ref="D21">SUMPRODUCT(EXACT($B21,TRIM('Petty Cash book'!$D$3:$D$130))*EXACT(TRIM(D$4),TRIM('Petty Cash book'!$E$3:$E$130))*'Petty Cash book'!$F$3:$F$130)</f>
        <v>0</v>
      </c>
      <c r="E21" s="4" cm="1">
        <f t="array" ref="E21">SUMPRODUCT(EXACT($B21,TRIM('Petty Cash book'!$D$3:$D$130))*EXACT(TRIM(E$4),TRIM('Petty Cash book'!$E$3:$E$130))*'Petty Cash book'!$F$3:$F$130)</f>
        <v>3000</v>
      </c>
      <c r="F21" s="4" cm="1">
        <f t="array" ref="F21">SUMPRODUCT(EXACT($B21,TRIM('Petty Cash book'!$D$3:$D$130))*EXACT(TRIM(F$4),TRIM('Petty Cash book'!$E$3:$E$130))*'Petty Cash book'!$F$3:$F$130)</f>
        <v>0</v>
      </c>
      <c r="G21" s="4" cm="1">
        <f t="array" ref="G21">SUMPRODUCT(EXACT($B21,TRIM('Petty Cash book'!$D$3:$D$130))*EXACT(TRIM(G$4),TRIM('Petty Cash book'!$E$3:$E$130))*'Petty Cash book'!$F$3:$F$130)</f>
        <v>0</v>
      </c>
      <c r="H21" s="4" cm="1">
        <f t="array" ref="H21">SUMPRODUCT(EXACT($B21,TRIM('Petty Cash book'!$D$3:$D$130))*EXACT(TRIM(H$4),TRIM('Petty Cash book'!$E$3:$E$130))*'Petty Cash book'!$F$3:$F$130)</f>
        <v>0</v>
      </c>
      <c r="I21" s="4" cm="1">
        <f t="array" ref="I21">SUMPRODUCT(EXACT($B21,TRIM('Petty Cash book'!$D$3:$D$130))*EXACT(TRIM(I$4),TRIM('Petty Cash book'!$E$3:$E$130))*'Petty Cash book'!$F$3:$F$130)</f>
        <v>0</v>
      </c>
      <c r="J21" s="4" cm="1">
        <f t="array" ref="J21">SUMPRODUCT(EXACT($B21,TRIM(Vochers!$J$4:$J$61))*Vochers!$I$4:$I$61)</f>
        <v>0</v>
      </c>
      <c r="K21" s="4" cm="1">
        <f t="array" ref="K21">SUMPRODUCT(EXACT($B21,TRIM(Vochers!$D$4:$D$61))*Vochers!$F$4:$F$61)</f>
        <v>0</v>
      </c>
      <c r="L21" s="4" cm="1">
        <f t="array" ref="L21">SUMPRODUCT(EXACT($B21,TRIM(Vochers!$D$4:$D$61))*(TRIM(Vochers!$M$4:$M$61)&lt;&gt;"Harish")*Vochers!$L$4:$L$61)</f>
        <v>0</v>
      </c>
      <c r="M21" s="4" cm="1">
        <f t="array" ref="M21">SUMPRODUCT(EXACT($B21,TRIM(Vochers!$D$4:$D$61))*Vochers!$G$4:$G$61)</f>
        <v>0</v>
      </c>
      <c r="N21" s="4">
        <f>D21+J21-K21</f>
        <v>0</v>
      </c>
    </row>
    <row r="22" spans="2:14" hidden="1" x14ac:dyDescent="0.3">
      <c r="B22" t="s">
        <v>189</v>
      </c>
      <c r="C22" s="4" cm="1">
        <f t="array" ref="C22">SUMPRODUCT(EXACT($B22,TRIM('Petty Cash book'!$D$3:$D$130))*EXACT(TRIM(C$4),TRIM('Petty Cash book'!$E$3:$E$130))*'Petty Cash book'!$F$3:$F$130)</f>
        <v>0</v>
      </c>
      <c r="D22" s="4" cm="1">
        <f t="array" ref="D22">SUMPRODUCT(EXACT($B22,TRIM('Petty Cash book'!$D$3:$D$130))*EXACT(TRIM(D$4),TRIM('Petty Cash book'!$E$3:$E$130))*'Petty Cash book'!$F$3:$F$130)</f>
        <v>0</v>
      </c>
      <c r="E22" s="4" cm="1">
        <f t="array" ref="E22">SUMPRODUCT(EXACT($B22,TRIM('Petty Cash book'!$D$3:$D$130))*EXACT(TRIM(E$4),TRIM('Petty Cash book'!$E$3:$E$130))*'Petty Cash book'!$F$3:$F$130)</f>
        <v>0</v>
      </c>
      <c r="F22" s="4" cm="1">
        <f t="array" ref="F22">SUMPRODUCT(EXACT($B22,TRIM('Petty Cash book'!$D$3:$D$130))*EXACT(TRIM(F$4),TRIM('Petty Cash book'!$E$3:$E$130))*'Petty Cash book'!$F$3:$F$130)</f>
        <v>0</v>
      </c>
      <c r="G22" s="4" cm="1">
        <f t="array" ref="G22">SUMPRODUCT(EXACT($B22,TRIM('Petty Cash book'!$D$3:$D$130))*EXACT(TRIM(G$4),TRIM('Petty Cash book'!$E$3:$E$130))*'Petty Cash book'!$F$3:$F$130)</f>
        <v>0</v>
      </c>
      <c r="H22" s="4" cm="1">
        <f t="array" ref="H22">SUMPRODUCT(EXACT($B22,TRIM('Petty Cash book'!$D$3:$D$130))*EXACT(TRIM(H$4),TRIM('Petty Cash book'!$E$3:$E$130))*'Petty Cash book'!$F$3:$F$130)</f>
        <v>0</v>
      </c>
      <c r="I22" s="4" cm="1">
        <f t="array" ref="I22">SUMPRODUCT(EXACT($B22,TRIM('Petty Cash book'!$D$3:$D$130))*EXACT(TRIM(I$4),TRIM('Petty Cash book'!$E$3:$E$130))*'Petty Cash book'!$F$3:$F$130)</f>
        <v>0</v>
      </c>
      <c r="J22" s="4" cm="1">
        <f t="array" ref="J22">SUMPRODUCT(EXACT($B22,TRIM(Vochers!$J$4:$J$61))*Vochers!$I$4:$I$61)</f>
        <v>0</v>
      </c>
      <c r="K22" s="4" cm="1">
        <f t="array" ref="K22">SUMPRODUCT(EXACT($B22,TRIM(Vochers!$D$4:$D$61))*Vochers!$F$4:$F$61)</f>
        <v>14000</v>
      </c>
      <c r="L22" s="4" cm="1">
        <f t="array" ref="L22">SUMPRODUCT(EXACT($B22,TRIM(Vochers!$D$4:$D$61))*(TRIM(Vochers!$M$4:$M$61)&lt;&gt;"Harish")*Vochers!$L$4:$L$61)</f>
        <v>14000</v>
      </c>
      <c r="M22" s="4" cm="1">
        <f t="array" ref="M22">SUMPRODUCT(EXACT($B22,TRIM(Vochers!$D$4:$D$61))*Vochers!$G$4:$G$61)</f>
        <v>0</v>
      </c>
      <c r="N22" s="4">
        <f>D22+J22-K22</f>
        <v>-14000</v>
      </c>
    </row>
    <row r="23" spans="2:14" hidden="1" x14ac:dyDescent="0.3">
      <c r="B23" t="s">
        <v>43</v>
      </c>
      <c r="C23" s="4" cm="1">
        <f t="array" ref="C23">SUMPRODUCT(EXACT($B23,TRIM('Petty Cash book'!$D$3:$D$130))*EXACT(TRIM(C$4),TRIM('Petty Cash book'!$E$3:$E$130))*'Petty Cash book'!$F$3:$F$130)</f>
        <v>0</v>
      </c>
      <c r="D23" s="4" cm="1">
        <f t="array" ref="D23">SUMPRODUCT(EXACT($B23,TRIM('Petty Cash book'!$D$3:$D$130))*EXACT(TRIM(D$4),TRIM('Petty Cash book'!$E$3:$E$130))*'Petty Cash book'!$F$3:$F$130)</f>
        <v>0</v>
      </c>
      <c r="E23" s="4" cm="1">
        <f t="array" ref="E23">SUMPRODUCT(EXACT($B23,TRIM('Petty Cash book'!$D$3:$D$130))*EXACT(TRIM(E$4),TRIM('Petty Cash book'!$E$3:$E$130))*'Petty Cash book'!$F$3:$F$130)</f>
        <v>0</v>
      </c>
      <c r="F23" s="4" cm="1">
        <f t="array" ref="F23">SUMPRODUCT(EXACT($B23,TRIM('Petty Cash book'!$D$3:$D$130))*EXACT(TRIM(F$4),TRIM('Petty Cash book'!$E$3:$E$130))*'Petty Cash book'!$F$3:$F$130)</f>
        <v>0</v>
      </c>
      <c r="G23" s="4" cm="1">
        <f t="array" ref="G23">SUMPRODUCT(EXACT($B23,TRIM('Petty Cash book'!$D$3:$D$130))*EXACT(TRIM(G$4),TRIM('Petty Cash book'!$E$3:$E$130))*'Petty Cash book'!$F$3:$F$130)</f>
        <v>500</v>
      </c>
      <c r="H23" s="4" cm="1">
        <f t="array" ref="H23">SUMPRODUCT(EXACT($B23,TRIM('Petty Cash book'!$D$3:$D$130))*EXACT(TRIM(H$4),TRIM('Petty Cash book'!$E$3:$E$130))*'Petty Cash book'!$F$3:$F$130)</f>
        <v>0</v>
      </c>
      <c r="I23" s="4" cm="1">
        <f t="array" ref="I23">SUMPRODUCT(EXACT($B23,TRIM('Petty Cash book'!$D$3:$D$130))*EXACT(TRIM(I$4),TRIM('Petty Cash book'!$E$3:$E$130))*'Petty Cash book'!$F$3:$F$130)</f>
        <v>0</v>
      </c>
      <c r="J23" s="4" cm="1">
        <f t="array" ref="J23">SUMPRODUCT(EXACT($B23,TRIM(Vochers!$J$4:$J$61))*Vochers!$I$4:$I$61)</f>
        <v>0</v>
      </c>
      <c r="K23" s="4" cm="1">
        <f t="array" ref="K23">SUMPRODUCT(EXACT($B23,TRIM(Vochers!$D$4:$D$61))*Vochers!$F$4:$F$61)</f>
        <v>0</v>
      </c>
      <c r="L23" s="4" cm="1">
        <f t="array" ref="L23">SUMPRODUCT(EXACT($B23,TRIM(Vochers!$D$4:$D$61))*(TRIM(Vochers!$M$4:$M$61)&lt;&gt;"Harish")*Vochers!$L$4:$L$61)</f>
        <v>0</v>
      </c>
      <c r="M23" s="4" cm="1">
        <f t="array" ref="M23">SUMPRODUCT(EXACT($B23,TRIM(Vochers!$D$4:$D$61))*Vochers!$G$4:$G$61)</f>
        <v>0</v>
      </c>
      <c r="N23" s="4">
        <f>D23+J23-K23</f>
        <v>0</v>
      </c>
    </row>
    <row r="24" spans="2:14" hidden="1" x14ac:dyDescent="0.3">
      <c r="B24" t="s">
        <v>81</v>
      </c>
      <c r="C24" s="4" cm="1">
        <f t="array" ref="C24">SUMPRODUCT(EXACT($B24,TRIM('Petty Cash book'!$D$3:$D$130))*EXACT(TRIM(C$4),TRIM('Petty Cash book'!$E$3:$E$130))*'Petty Cash book'!$F$3:$F$130)</f>
        <v>0</v>
      </c>
      <c r="D24" s="4" cm="1">
        <f t="array" ref="D24">SUMPRODUCT(EXACT($B24,TRIM('Petty Cash book'!$D$3:$D$130))*EXACT(TRIM(D$4),TRIM('Petty Cash book'!$E$3:$E$130))*'Petty Cash book'!$F$3:$F$130)</f>
        <v>0</v>
      </c>
      <c r="E24" s="4" cm="1">
        <f t="array" ref="E24">SUMPRODUCT(EXACT($B24,TRIM('Petty Cash book'!$D$3:$D$130))*EXACT(TRIM(E$4),TRIM('Petty Cash book'!$E$3:$E$130))*'Petty Cash book'!$F$3:$F$130)</f>
        <v>4500</v>
      </c>
      <c r="F24" s="4" cm="1">
        <f t="array" ref="F24">SUMPRODUCT(EXACT($B24,TRIM('Petty Cash book'!$D$3:$D$130))*EXACT(TRIM(F$4),TRIM('Petty Cash book'!$E$3:$E$130))*'Petty Cash book'!$F$3:$F$130)</f>
        <v>0</v>
      </c>
      <c r="G24" s="4" cm="1">
        <f t="array" ref="G24">SUMPRODUCT(EXACT($B24,TRIM('Petty Cash book'!$D$3:$D$130))*EXACT(TRIM(G$4),TRIM('Petty Cash book'!$E$3:$E$130))*'Petty Cash book'!$F$3:$F$130)</f>
        <v>0</v>
      </c>
      <c r="H24" s="4" cm="1">
        <f t="array" ref="H24">SUMPRODUCT(EXACT($B24,TRIM('Petty Cash book'!$D$3:$D$130))*EXACT(TRIM(H$4),TRIM('Petty Cash book'!$E$3:$E$130))*'Petty Cash book'!$F$3:$F$130)</f>
        <v>0</v>
      </c>
      <c r="I24" s="4" cm="1">
        <f t="array" ref="I24">SUMPRODUCT(EXACT($B24,TRIM('Petty Cash book'!$D$3:$D$130))*EXACT(TRIM(I$4),TRIM('Petty Cash book'!$E$3:$E$130))*'Petty Cash book'!$F$3:$F$130)</f>
        <v>0</v>
      </c>
      <c r="J24" s="4" cm="1">
        <f t="array" ref="J24">SUMPRODUCT(EXACT($B24,TRIM(Vochers!$J$4:$J$61))*Vochers!$I$4:$I$61)</f>
        <v>0</v>
      </c>
      <c r="K24" s="4" cm="1">
        <f t="array" ref="K24">SUMPRODUCT(EXACT($B24,TRIM(Vochers!$D$4:$D$61))*Vochers!$F$4:$F$61)</f>
        <v>0</v>
      </c>
      <c r="L24" s="4" cm="1">
        <f t="array" ref="L24">SUMPRODUCT(EXACT($B24,TRIM(Vochers!$D$4:$D$61))*(TRIM(Vochers!$M$4:$M$61)&lt;&gt;"Harish")*Vochers!$L$4:$L$61)</f>
        <v>0</v>
      </c>
      <c r="M24" s="4" cm="1">
        <f t="array" ref="M24">SUMPRODUCT(EXACT($B24,TRIM(Vochers!$D$4:$D$61))*Vochers!$G$4:$G$61)</f>
        <v>0</v>
      </c>
      <c r="N24" s="4">
        <f>D24+J24-K24</f>
        <v>0</v>
      </c>
    </row>
    <row r="25" spans="2:14" hidden="1" x14ac:dyDescent="0.3">
      <c r="B25" t="s">
        <v>100</v>
      </c>
      <c r="C25" s="4" cm="1">
        <f t="array" ref="C25">SUMPRODUCT(EXACT($B25,TRIM('Petty Cash book'!$D$3:$D$130))*EXACT(TRIM(C$4),TRIM('Petty Cash book'!$E$3:$E$130))*'Petty Cash book'!$F$3:$F$130)</f>
        <v>0</v>
      </c>
      <c r="D25" s="4" cm="1">
        <f t="array" ref="D25">SUMPRODUCT(EXACT($B25,TRIM('Petty Cash book'!$D$3:$D$130))*EXACT(TRIM(D$4),TRIM('Petty Cash book'!$E$3:$E$130))*'Petty Cash book'!$F$3:$F$130)</f>
        <v>1000</v>
      </c>
      <c r="E25" s="4" cm="1">
        <f t="array" ref="E25">SUMPRODUCT(EXACT($B25,TRIM('Petty Cash book'!$D$3:$D$130))*EXACT(TRIM(E$4),TRIM('Petty Cash book'!$E$3:$E$130))*'Petty Cash book'!$F$3:$F$130)</f>
        <v>1500</v>
      </c>
      <c r="F25" s="4" cm="1">
        <f t="array" ref="F25">SUMPRODUCT(EXACT($B25,TRIM('Petty Cash book'!$D$3:$D$130))*EXACT(TRIM(F$4),TRIM('Petty Cash book'!$E$3:$E$130))*'Petty Cash book'!$F$3:$F$130)</f>
        <v>0</v>
      </c>
      <c r="G25" s="4" cm="1">
        <f t="array" ref="G25">SUMPRODUCT(EXACT($B25,TRIM('Petty Cash book'!$D$3:$D$130))*EXACT(TRIM(G$4),TRIM('Petty Cash book'!$E$3:$E$130))*'Petty Cash book'!$F$3:$F$130)</f>
        <v>0</v>
      </c>
      <c r="H25" s="4" cm="1">
        <f t="array" ref="H25">SUMPRODUCT(EXACT($B25,TRIM('Petty Cash book'!$D$3:$D$130))*EXACT(TRIM(H$4),TRIM('Petty Cash book'!$E$3:$E$130))*'Petty Cash book'!$F$3:$F$130)</f>
        <v>0</v>
      </c>
      <c r="I25" s="4" cm="1">
        <f t="array" ref="I25">SUMPRODUCT(EXACT($B25,TRIM('Petty Cash book'!$D$3:$D$130))*EXACT(TRIM(I$4),TRIM('Petty Cash book'!$E$3:$E$130))*'Petty Cash book'!$F$3:$F$130)</f>
        <v>0</v>
      </c>
      <c r="J25" s="4" cm="1">
        <f t="array" ref="J25">SUMPRODUCT(EXACT($B25,TRIM(Vochers!$J$4:$J$61))*Vochers!$I$4:$I$61)</f>
        <v>0</v>
      </c>
      <c r="K25" s="4" cm="1">
        <f t="array" ref="K25">SUMPRODUCT(EXACT($B25,TRIM(Vochers!$D$4:$D$61))*Vochers!$F$4:$F$61)</f>
        <v>9300</v>
      </c>
      <c r="L25" s="4" cm="1">
        <f t="array" ref="L25">SUMPRODUCT(EXACT($B25,TRIM(Vochers!$D$4:$D$61))*(TRIM(Vochers!$M$4:$M$61)&lt;&gt;"Harish")*Vochers!$L$4:$L$61)</f>
        <v>0</v>
      </c>
      <c r="M25" s="4" cm="1">
        <f t="array" ref="M25">SUMPRODUCT(EXACT($B25,TRIM(Vochers!$D$4:$D$61))*Vochers!$G$4:$G$61)</f>
        <v>0</v>
      </c>
      <c r="N25" s="4">
        <f>D25+J25-K25</f>
        <v>-8300</v>
      </c>
    </row>
    <row r="26" spans="2:14" x14ac:dyDescent="0.3">
      <c r="B26" t="s">
        <v>58</v>
      </c>
      <c r="C26" s="4" cm="1">
        <f t="array" ref="C26">SUMPRODUCT(EXACT($B26,TRIM('Petty Cash book'!$D$3:$D$130))*EXACT(TRIM(C$4),TRIM('Petty Cash book'!$E$3:$E$130))*'Petty Cash book'!$F$3:$F$130)</f>
        <v>3000</v>
      </c>
      <c r="D26" s="4" cm="1">
        <f t="array" ref="D26">SUMPRODUCT(EXACT($B26,TRIM('Petty Cash book'!$D$3:$D$130))*EXACT(TRIM(D$4),TRIM('Petty Cash book'!$E$3:$E$130))*'Petty Cash book'!$F$3:$F$130)</f>
        <v>20100</v>
      </c>
      <c r="E26" s="4" cm="1">
        <f t="array" ref="E26">SUMPRODUCT(EXACT($B26,TRIM('Petty Cash book'!$D$3:$D$130))*EXACT(TRIM(E$4),TRIM('Petty Cash book'!$E$3:$E$130))*'Petty Cash book'!$F$3:$F$130)</f>
        <v>7647</v>
      </c>
      <c r="F26" s="4" cm="1">
        <f t="array" ref="F26">SUMPRODUCT(EXACT($B26,TRIM('Petty Cash book'!$D$3:$D$130))*EXACT(TRIM(F$4),TRIM('Petty Cash book'!$E$3:$E$130))*'Petty Cash book'!$F$3:$F$130)</f>
        <v>0</v>
      </c>
      <c r="G26" s="4" cm="1">
        <f t="array" ref="G26">SUMPRODUCT(EXACT($B26,TRIM('Petty Cash book'!$D$3:$D$130))*EXACT(TRIM(G$4),TRIM('Petty Cash book'!$E$3:$E$130))*'Petty Cash book'!$F$3:$F$130)</f>
        <v>0</v>
      </c>
      <c r="H26" s="4" cm="1">
        <f t="array" ref="H26">SUMPRODUCT(EXACT($B26,TRIM('Petty Cash book'!$D$3:$D$130))*EXACT(TRIM(H$4),TRIM('Petty Cash book'!$E$3:$E$130))*'Petty Cash book'!$F$3:$F$130)</f>
        <v>0</v>
      </c>
      <c r="I26" s="4" cm="1">
        <f t="array" ref="I26">SUMPRODUCT(EXACT($B26,TRIM('Petty Cash book'!$D$3:$D$130))*EXACT(TRIM(I$4),TRIM('Petty Cash book'!$E$3:$E$130))*'Petty Cash book'!$F$3:$F$130)</f>
        <v>0</v>
      </c>
      <c r="J26" s="4" cm="1">
        <f t="array" ref="J26">SUMPRODUCT(EXACT($B26,TRIM(Vochers!$J$4:$J$61))*Vochers!$I$4:$I$61)</f>
        <v>0</v>
      </c>
      <c r="K26" s="4" cm="1">
        <f t="array" ref="K26">SUMPRODUCT(EXACT($B26,TRIM(Vochers!$D$4:$D$61))*Vochers!$F$4:$F$61)</f>
        <v>28525</v>
      </c>
      <c r="L26" s="4" cm="1">
        <f t="array" ref="L26">SUMPRODUCT(EXACT($B26,TRIM(Vochers!$D$4:$D$61))*(TRIM(Vochers!$M$4:$M$61)&lt;&gt;"Harish")*Vochers!$L$4:$L$61)</f>
        <v>5000</v>
      </c>
      <c r="M26" s="4" cm="1">
        <f t="array" ref="M26">SUMPRODUCT(EXACT($B26,TRIM(Vochers!$D$4:$D$61))*Vochers!$G$4:$G$61)</f>
        <v>6961</v>
      </c>
      <c r="N26" s="4"/>
    </row>
    <row r="27" spans="2:14" x14ac:dyDescent="0.3">
      <c r="B27" t="s">
        <v>22</v>
      </c>
      <c r="C27" s="4" cm="1">
        <f t="array" ref="C27">SUMPRODUCT(EXACT($B27,TRIM('Petty Cash book'!$D$3:$D$130))*EXACT(TRIM(C$4),TRIM('Petty Cash book'!$E$3:$E$130))*'Petty Cash book'!$F$3:$F$130)</f>
        <v>0</v>
      </c>
      <c r="D27" s="4" cm="1">
        <f t="array" ref="D27">SUMPRODUCT(EXACT($B27,TRIM('Petty Cash book'!$D$3:$D$130))*EXACT(TRIM(D$4),TRIM('Petty Cash book'!$E$3:$E$130))*'Petty Cash book'!$F$3:$F$130)</f>
        <v>10500</v>
      </c>
      <c r="E27" s="4" cm="1">
        <f t="array" ref="E27">SUMPRODUCT(EXACT($B27,TRIM('Petty Cash book'!$D$3:$D$130))*EXACT(TRIM(E$4),TRIM('Petty Cash book'!$E$3:$E$130))*'Petty Cash book'!$F$3:$F$130)</f>
        <v>0</v>
      </c>
      <c r="F27" s="4" cm="1">
        <f t="array" ref="F27">SUMPRODUCT(EXACT($B27,TRIM('Petty Cash book'!$D$3:$D$130))*EXACT(TRIM(F$4),TRIM('Petty Cash book'!$E$3:$E$130))*'Petty Cash book'!$F$3:$F$130)</f>
        <v>0</v>
      </c>
      <c r="G27" s="4" cm="1">
        <f t="array" ref="G27">SUMPRODUCT(EXACT($B27,TRIM('Petty Cash book'!$D$3:$D$130))*EXACT(TRIM(G$4),TRIM('Petty Cash book'!$E$3:$E$130))*'Petty Cash book'!$F$3:$F$130)</f>
        <v>0</v>
      </c>
      <c r="H27" s="4" cm="1">
        <f t="array" ref="H27">SUMPRODUCT(EXACT($B27,TRIM('Petty Cash book'!$D$3:$D$130))*EXACT(TRIM(H$4),TRIM('Petty Cash book'!$E$3:$E$130))*'Petty Cash book'!$F$3:$F$130)</f>
        <v>0</v>
      </c>
      <c r="I27" s="4" cm="1">
        <f t="array" ref="I27">SUMPRODUCT(EXACT($B27,TRIM('Petty Cash book'!$D$3:$D$130))*EXACT(TRIM(I$4),TRIM('Petty Cash book'!$E$3:$E$130))*'Petty Cash book'!$F$3:$F$130)</f>
        <v>0</v>
      </c>
      <c r="J27" s="4" cm="1">
        <f t="array" ref="J27">SUMPRODUCT(EXACT($B27,TRIM(Vochers!$J$4:$J$61))*Vochers!$I$4:$I$61)</f>
        <v>900</v>
      </c>
      <c r="K27" s="4" cm="1">
        <f t="array" ref="K27">SUMPRODUCT(EXACT($B27,TRIM(Vochers!$D$4:$D$61))*Vochers!$F$4:$F$61)</f>
        <v>11627</v>
      </c>
      <c r="L27" s="4" cm="1">
        <f t="array" ref="L27">SUMPRODUCT(EXACT($B27,TRIM(Vochers!$D$4:$D$61))*(TRIM(Vochers!$M$4:$M$61)&lt;&gt;"Harish")*Vochers!$L$4:$L$61)</f>
        <v>0</v>
      </c>
      <c r="M27" s="4" cm="1">
        <f t="array" ref="M27">SUMPRODUCT(EXACT($B27,TRIM(Vochers!$D$4:$D$61))*Vochers!$G$4:$G$61)</f>
        <v>2127</v>
      </c>
      <c r="N27" s="4"/>
    </row>
    <row r="28" spans="2:14" hidden="1" x14ac:dyDescent="0.3">
      <c r="B28" t="s">
        <v>93</v>
      </c>
      <c r="C28" s="4" cm="1">
        <f t="array" ref="C28">SUMPRODUCT(EXACT($B28,TRIM('Petty Cash book'!$D$3:$D$130))*EXACT(TRIM(C$4),TRIM('Petty Cash book'!$E$3:$E$130))*'Petty Cash book'!$F$3:$F$130)</f>
        <v>0</v>
      </c>
      <c r="D28" s="4" cm="1">
        <f t="array" ref="D28">SUMPRODUCT(EXACT($B28,TRIM('Petty Cash book'!$D$3:$D$130))*EXACT(TRIM(D$4),TRIM('Petty Cash book'!$E$3:$E$130))*'Petty Cash book'!$F$3:$F$130)</f>
        <v>0</v>
      </c>
      <c r="E28" s="4" cm="1">
        <f t="array" ref="E28">SUMPRODUCT(EXACT($B28,TRIM('Petty Cash book'!$D$3:$D$130))*EXACT(TRIM(E$4),TRIM('Petty Cash book'!$E$3:$E$130))*'Petty Cash book'!$F$3:$F$130)</f>
        <v>500</v>
      </c>
      <c r="F28" s="4" cm="1">
        <f t="array" ref="F28">SUMPRODUCT(EXACT($B28,TRIM('Petty Cash book'!$D$3:$D$130))*EXACT(TRIM(F$4),TRIM('Petty Cash book'!$E$3:$E$130))*'Petty Cash book'!$F$3:$F$130)</f>
        <v>0</v>
      </c>
      <c r="G28" s="4" cm="1">
        <f t="array" ref="G28">SUMPRODUCT(EXACT($B28,TRIM('Petty Cash book'!$D$3:$D$130))*EXACT(TRIM(G$4),TRIM('Petty Cash book'!$E$3:$E$130))*'Petty Cash book'!$F$3:$F$130)</f>
        <v>0</v>
      </c>
      <c r="H28" s="4" cm="1">
        <f t="array" ref="H28">SUMPRODUCT(EXACT($B28,TRIM('Petty Cash book'!$D$3:$D$130))*EXACT(TRIM(H$4),TRIM('Petty Cash book'!$E$3:$E$130))*'Petty Cash book'!$F$3:$F$130)</f>
        <v>0</v>
      </c>
      <c r="I28" s="4" cm="1">
        <f t="array" ref="I28">SUMPRODUCT(EXACT($B28,TRIM('Petty Cash book'!$D$3:$D$130))*EXACT(TRIM(I$4),TRIM('Petty Cash book'!$E$3:$E$130))*'Petty Cash book'!$F$3:$F$130)</f>
        <v>0</v>
      </c>
      <c r="J28" s="4" cm="1">
        <f t="array" ref="J28">SUMPRODUCT(EXACT($B28,TRIM(Vochers!$J$4:$J$61))*Vochers!$I$4:$I$61)</f>
        <v>0</v>
      </c>
      <c r="K28" s="4" cm="1">
        <f t="array" ref="K28">SUMPRODUCT(EXACT($B28,TRIM(Vochers!$D$4:$D$61))*Vochers!$F$4:$F$61)</f>
        <v>0</v>
      </c>
      <c r="L28" s="4" cm="1">
        <f t="array" ref="L28">SUMPRODUCT(EXACT($B28,TRIM(Vochers!$D$4:$D$61))*(TRIM(Vochers!$M$4:$M$61)&lt;&gt;"Harish")*Vochers!$L$4:$L$61)</f>
        <v>0</v>
      </c>
      <c r="M28" s="4" cm="1">
        <f t="array" ref="M28">SUMPRODUCT(EXACT($B28,TRIM(Vochers!$D$4:$D$61))*Vochers!$G$4:$G$61)</f>
        <v>0</v>
      </c>
      <c r="N28" s="4">
        <f>D28+J28-K28</f>
        <v>0</v>
      </c>
    </row>
    <row r="29" spans="2:14" hidden="1" x14ac:dyDescent="0.3">
      <c r="B29" t="s">
        <v>92</v>
      </c>
      <c r="C29" s="4" cm="1">
        <f t="array" ref="C29">SUMPRODUCT(EXACT($B29,TRIM('Petty Cash book'!$D$3:$D$130))*EXACT(TRIM(C$4),TRIM('Petty Cash book'!$E$3:$E$130))*'Petty Cash book'!$F$3:$F$130)</f>
        <v>0</v>
      </c>
      <c r="D29" s="4" cm="1">
        <f t="array" ref="D29">SUMPRODUCT(EXACT($B29,TRIM('Petty Cash book'!$D$3:$D$130))*EXACT(TRIM(D$4),TRIM('Petty Cash book'!$E$3:$E$130))*'Petty Cash book'!$F$3:$F$130)</f>
        <v>0</v>
      </c>
      <c r="E29" s="4" cm="1">
        <f t="array" ref="E29">SUMPRODUCT(EXACT($B29,TRIM('Petty Cash book'!$D$3:$D$130))*EXACT(TRIM(E$4),TRIM('Petty Cash book'!$E$3:$E$130))*'Petty Cash book'!$F$3:$F$130)</f>
        <v>350.8</v>
      </c>
      <c r="F29" s="4" cm="1">
        <f t="array" ref="F29">SUMPRODUCT(EXACT($B29,TRIM('Petty Cash book'!$D$3:$D$130))*EXACT(TRIM(F$4),TRIM('Petty Cash book'!$E$3:$E$130))*'Petty Cash book'!$F$3:$F$130)</f>
        <v>0</v>
      </c>
      <c r="G29" s="4" cm="1">
        <f t="array" ref="G29">SUMPRODUCT(EXACT($B29,TRIM('Petty Cash book'!$D$3:$D$130))*EXACT(TRIM(G$4),TRIM('Petty Cash book'!$E$3:$E$130))*'Petty Cash book'!$F$3:$F$130)</f>
        <v>0</v>
      </c>
      <c r="H29" s="4" cm="1">
        <f t="array" ref="H29">SUMPRODUCT(EXACT($B29,TRIM('Petty Cash book'!$D$3:$D$130))*EXACT(TRIM(H$4),TRIM('Petty Cash book'!$E$3:$E$130))*'Petty Cash book'!$F$3:$F$130)</f>
        <v>0</v>
      </c>
      <c r="I29" s="4" cm="1">
        <f t="array" ref="I29">SUMPRODUCT(EXACT($B29,TRIM('Petty Cash book'!$D$3:$D$130))*EXACT(TRIM(I$4),TRIM('Petty Cash book'!$E$3:$E$130))*'Petty Cash book'!$F$3:$F$130)</f>
        <v>0</v>
      </c>
      <c r="J29" s="4" cm="1">
        <f t="array" ref="J29">SUMPRODUCT(EXACT($B29,TRIM(Vochers!$J$4:$J$61))*Vochers!$I$4:$I$61)</f>
        <v>0</v>
      </c>
      <c r="K29" s="4" cm="1">
        <f t="array" ref="K29">SUMPRODUCT(EXACT($B29,TRIM(Vochers!$D$4:$D$61))*Vochers!$F$4:$F$61)</f>
        <v>0</v>
      </c>
      <c r="L29" s="4" cm="1">
        <f t="array" ref="L29">SUMPRODUCT(EXACT($B29,TRIM(Vochers!$D$4:$D$61))*(TRIM(Vochers!$M$4:$M$61)&lt;&gt;"Harish")*Vochers!$L$4:$L$61)</f>
        <v>0</v>
      </c>
      <c r="M29" s="4" cm="1">
        <f t="array" ref="M29">SUMPRODUCT(EXACT($B29,TRIM(Vochers!$D$4:$D$61))*Vochers!$G$4:$G$61)</f>
        <v>0</v>
      </c>
      <c r="N29" s="4">
        <f>D29+J29-K29</f>
        <v>0</v>
      </c>
    </row>
    <row r="30" spans="2:14" hidden="1" x14ac:dyDescent="0.3">
      <c r="B30" t="s">
        <v>42</v>
      </c>
      <c r="C30" s="4" cm="1">
        <f t="array" ref="C30">SUMPRODUCT(EXACT($B30,TRIM('Petty Cash book'!$D$3:$D$130))*EXACT(TRIM(C$4),TRIM('Petty Cash book'!$E$3:$E$130))*'Petty Cash book'!$F$3:$F$130)</f>
        <v>0</v>
      </c>
      <c r="D30" s="4" cm="1">
        <f t="array" ref="D30">SUMPRODUCT(EXACT($B30,TRIM('Petty Cash book'!$D$3:$D$130))*EXACT(TRIM(D$4),TRIM('Petty Cash book'!$E$3:$E$130))*'Petty Cash book'!$F$3:$F$130)</f>
        <v>0</v>
      </c>
      <c r="E30" s="4" cm="1">
        <f t="array" ref="E30">SUMPRODUCT(EXACT($B30,TRIM('Petty Cash book'!$D$3:$D$130))*EXACT(TRIM(E$4),TRIM('Petty Cash book'!$E$3:$E$130))*'Petty Cash book'!$F$3:$F$130)</f>
        <v>4000</v>
      </c>
      <c r="F30" s="4" cm="1">
        <f t="array" ref="F30">SUMPRODUCT(EXACT($B30,TRIM('Petty Cash book'!$D$3:$D$130))*EXACT(TRIM(F$4),TRIM('Petty Cash book'!$E$3:$E$130))*'Petty Cash book'!$F$3:$F$130)</f>
        <v>0</v>
      </c>
      <c r="G30" s="4" cm="1">
        <f t="array" ref="G30">SUMPRODUCT(EXACT($B30,TRIM('Petty Cash book'!$D$3:$D$130))*EXACT(TRIM(G$4),TRIM('Petty Cash book'!$E$3:$E$130))*'Petty Cash book'!$F$3:$F$130)</f>
        <v>0</v>
      </c>
      <c r="H30" s="4" cm="1">
        <f t="array" ref="H30">SUMPRODUCT(EXACT($B30,TRIM('Petty Cash book'!$D$3:$D$130))*EXACT(TRIM(H$4),TRIM('Petty Cash book'!$E$3:$E$130))*'Petty Cash book'!$F$3:$F$130)</f>
        <v>0</v>
      </c>
      <c r="I30" s="4" cm="1">
        <f t="array" ref="I30">SUMPRODUCT(EXACT($B30,TRIM('Petty Cash book'!$D$3:$D$130))*EXACT(TRIM(I$4),TRIM('Petty Cash book'!$E$3:$E$130))*'Petty Cash book'!$F$3:$F$130)</f>
        <v>0</v>
      </c>
      <c r="J30" s="4" cm="1">
        <f t="array" ref="J30">SUMPRODUCT(EXACT($B30,TRIM(Vochers!$J$4:$J$61))*Vochers!$I$4:$I$61)</f>
        <v>0</v>
      </c>
      <c r="K30" s="4" cm="1">
        <f t="array" ref="K30">SUMPRODUCT(EXACT($B30,TRIM(Vochers!$D$4:$D$61))*Vochers!$F$4:$F$61)</f>
        <v>0</v>
      </c>
      <c r="L30" s="4" cm="1">
        <f t="array" ref="L30">SUMPRODUCT(EXACT($B30,TRIM(Vochers!$D$4:$D$61))*(TRIM(Vochers!$M$4:$M$61)&lt;&gt;"Harish")*Vochers!$L$4:$L$61)</f>
        <v>0</v>
      </c>
      <c r="M30" s="4" cm="1">
        <f t="array" ref="M30">SUMPRODUCT(EXACT($B30,TRIM(Vochers!$D$4:$D$61))*Vochers!$G$4:$G$61)</f>
        <v>0</v>
      </c>
      <c r="N30" s="4">
        <f>D30+J30-K30</f>
        <v>0</v>
      </c>
    </row>
    <row r="31" spans="2:14" hidden="1" x14ac:dyDescent="0.3">
      <c r="B31" t="s">
        <v>95</v>
      </c>
      <c r="C31" s="4" cm="1">
        <f t="array" ref="C31">SUMPRODUCT(EXACT($B31,TRIM('Petty Cash book'!$D$3:$D$130))*EXACT(TRIM(C$4),TRIM('Petty Cash book'!$E$3:$E$130))*'Petty Cash book'!$F$3:$F$130)</f>
        <v>0</v>
      </c>
      <c r="D31" s="4" cm="1">
        <f t="array" ref="D31">SUMPRODUCT(EXACT($B31,TRIM('Petty Cash book'!$D$3:$D$130))*EXACT(TRIM(D$4),TRIM('Petty Cash book'!$E$3:$E$130))*'Petty Cash book'!$F$3:$F$130)</f>
        <v>0</v>
      </c>
      <c r="E31" s="4" cm="1">
        <f t="array" ref="E31">SUMPRODUCT(EXACT($B31,TRIM('Petty Cash book'!$D$3:$D$130))*EXACT(TRIM(E$4),TRIM('Petty Cash book'!$E$3:$E$130))*'Petty Cash book'!$F$3:$F$130)</f>
        <v>560</v>
      </c>
      <c r="F31" s="4" cm="1">
        <f t="array" ref="F31">SUMPRODUCT(EXACT($B31,TRIM('Petty Cash book'!$D$3:$D$130))*EXACT(TRIM(F$4),TRIM('Petty Cash book'!$E$3:$E$130))*'Petty Cash book'!$F$3:$F$130)</f>
        <v>0</v>
      </c>
      <c r="G31" s="4" cm="1">
        <f t="array" ref="G31">SUMPRODUCT(EXACT($B31,TRIM('Petty Cash book'!$D$3:$D$130))*EXACT(TRIM(G$4),TRIM('Petty Cash book'!$E$3:$E$130))*'Petty Cash book'!$F$3:$F$130)</f>
        <v>0</v>
      </c>
      <c r="H31" s="4" cm="1">
        <f t="array" ref="H31">SUMPRODUCT(EXACT($B31,TRIM('Petty Cash book'!$D$3:$D$130))*EXACT(TRIM(H$4),TRIM('Petty Cash book'!$E$3:$E$130))*'Petty Cash book'!$F$3:$F$130)</f>
        <v>0</v>
      </c>
      <c r="I31" s="4" cm="1">
        <f t="array" ref="I31">SUMPRODUCT(EXACT($B31,TRIM('Petty Cash book'!$D$3:$D$130))*EXACT(TRIM(I$4),TRIM('Petty Cash book'!$E$3:$E$130))*'Petty Cash book'!$F$3:$F$130)</f>
        <v>0</v>
      </c>
      <c r="J31" s="4" cm="1">
        <f t="array" ref="J31">SUMPRODUCT(EXACT($B31,TRIM(Vochers!$J$4:$J$61))*Vochers!$I$4:$I$61)</f>
        <v>0</v>
      </c>
      <c r="K31" s="4" cm="1">
        <f t="array" ref="K31">SUMPRODUCT(EXACT($B31,TRIM(Vochers!$D$4:$D$61))*Vochers!$F$4:$F$61)</f>
        <v>0</v>
      </c>
      <c r="L31" s="4" cm="1">
        <f t="array" ref="L31">SUMPRODUCT(EXACT($B31,TRIM(Vochers!$D$4:$D$61))*(TRIM(Vochers!$M$4:$M$61)&lt;&gt;"Harish")*Vochers!$L$4:$L$61)</f>
        <v>0</v>
      </c>
      <c r="M31" s="4" cm="1">
        <f t="array" ref="M31">SUMPRODUCT(EXACT($B31,TRIM(Vochers!$D$4:$D$61))*Vochers!$G$4:$G$61)</f>
        <v>0</v>
      </c>
      <c r="N31" s="4">
        <f>D31+J31-K31</f>
        <v>0</v>
      </c>
    </row>
    <row r="32" spans="2:14" x14ac:dyDescent="0.3">
      <c r="B32" t="s">
        <v>18</v>
      </c>
      <c r="C32" s="4" cm="1">
        <f t="array" ref="C32">SUMPRODUCT(EXACT($B32,TRIM('Petty Cash book'!$D$3:$D$130))*EXACT(TRIM(C$4),TRIM('Petty Cash book'!$E$3:$E$130))*'Petty Cash book'!$F$3:$F$130)</f>
        <v>0</v>
      </c>
      <c r="D32" s="4" cm="1">
        <f t="array" ref="D32">SUMPRODUCT(EXACT($B32,TRIM('Petty Cash book'!$D$3:$D$130))*EXACT(TRIM(D$4),TRIM('Petty Cash book'!$E$3:$E$130))*'Petty Cash book'!$F$3:$F$130)</f>
        <v>7700</v>
      </c>
      <c r="E32" s="4" cm="1">
        <f t="array" ref="E32">SUMPRODUCT(EXACT($B32,TRIM('Petty Cash book'!$D$3:$D$130))*EXACT(TRIM(E$4),TRIM('Petty Cash book'!$E$3:$E$130))*'Petty Cash book'!$F$3:$F$130)</f>
        <v>1025</v>
      </c>
      <c r="F32" s="4" cm="1">
        <f t="array" ref="F32">SUMPRODUCT(EXACT($B32,TRIM('Petty Cash book'!$D$3:$D$130))*EXACT(TRIM(F$4),TRIM('Petty Cash book'!$E$3:$E$130))*'Petty Cash book'!$F$3:$F$130)</f>
        <v>0</v>
      </c>
      <c r="G32" s="4" cm="1">
        <f t="array" ref="G32">SUMPRODUCT(EXACT($B32,TRIM('Petty Cash book'!$D$3:$D$130))*EXACT(TRIM(G$4),TRIM('Petty Cash book'!$E$3:$E$130))*'Petty Cash book'!$F$3:$F$130)</f>
        <v>0</v>
      </c>
      <c r="H32" s="4" cm="1">
        <f t="array" ref="H32">SUMPRODUCT(EXACT($B32,TRIM('Petty Cash book'!$D$3:$D$130))*EXACT(TRIM(H$4),TRIM('Petty Cash book'!$E$3:$E$130))*'Petty Cash book'!$F$3:$F$130)</f>
        <v>0</v>
      </c>
      <c r="I32" s="4" cm="1">
        <f t="array" ref="I32">SUMPRODUCT(EXACT($B32,TRIM('Petty Cash book'!$D$3:$D$130))*EXACT(TRIM(I$4),TRIM('Petty Cash book'!$E$3:$E$130))*'Petty Cash book'!$F$3:$F$130)</f>
        <v>0</v>
      </c>
      <c r="J32" s="4" cm="1">
        <f t="array" ref="J32">SUMPRODUCT(EXACT($B32,TRIM(Vochers!$J$4:$J$61))*Vochers!$I$4:$I$61)</f>
        <v>0</v>
      </c>
      <c r="K32" s="4" cm="1">
        <f t="array" ref="K32">SUMPRODUCT(EXACT($B32,TRIM(Vochers!$D$4:$D$61))*Vochers!$F$4:$F$61)</f>
        <v>27830</v>
      </c>
      <c r="L32" s="4" cm="1">
        <f t="array" ref="L32">SUMPRODUCT(EXACT($B32,TRIM(Vochers!$D$4:$D$61))*(TRIM(Vochers!$M$4:$M$61)&lt;&gt;"Harish")*Vochers!$L$4:$L$61)</f>
        <v>24000</v>
      </c>
      <c r="M32" s="4" cm="1">
        <f t="array" ref="M32">SUMPRODUCT(EXACT($B32,TRIM(Vochers!$D$4:$D$61))*Vochers!$G$4:$G$61)</f>
        <v>725</v>
      </c>
      <c r="N32" s="4"/>
    </row>
    <row r="33" spans="2:14" hidden="1" x14ac:dyDescent="0.3">
      <c r="B33" t="s">
        <v>25</v>
      </c>
      <c r="C33" s="4" cm="1">
        <f t="array" ref="C33">SUMPRODUCT(EXACT($B33,TRIM('Petty Cash book'!$D$3:$D$130))*EXACT(TRIM(C$4),TRIM('Petty Cash book'!$E$3:$E$130))*'Petty Cash book'!$F$3:$F$130)</f>
        <v>0</v>
      </c>
      <c r="D33" s="4" cm="1">
        <f t="array" ref="D33">SUMPRODUCT(EXACT($B33,TRIM('Petty Cash book'!$D$3:$D$130))*EXACT(TRIM(D$4),TRIM('Petty Cash book'!$E$3:$E$130))*'Petty Cash book'!$F$3:$F$130)</f>
        <v>0</v>
      </c>
      <c r="E33" s="4" cm="1">
        <f t="array" ref="E33">SUMPRODUCT(EXACT($B33,TRIM('Petty Cash book'!$D$3:$D$130))*EXACT(TRIM(E$4),TRIM('Petty Cash book'!$E$3:$E$130))*'Petty Cash book'!$F$3:$F$130)</f>
        <v>682</v>
      </c>
      <c r="F33" s="4" cm="1">
        <f t="array" ref="F33">SUMPRODUCT(EXACT($B33,TRIM('Petty Cash book'!$D$3:$D$130))*EXACT(TRIM(F$4),TRIM('Petty Cash book'!$E$3:$E$130))*'Petty Cash book'!$F$3:$F$130)</f>
        <v>340</v>
      </c>
      <c r="G33" s="4" cm="1">
        <f t="array" ref="G33">SUMPRODUCT(EXACT($B33,TRIM('Petty Cash book'!$D$3:$D$130))*EXACT(TRIM(G$4),TRIM('Petty Cash book'!$E$3:$E$130))*'Petty Cash book'!$F$3:$F$130)</f>
        <v>0</v>
      </c>
      <c r="H33" s="4" cm="1">
        <f t="array" ref="H33">SUMPRODUCT(EXACT($B33,TRIM('Petty Cash book'!$D$3:$D$130))*EXACT(TRIM(H$4),TRIM('Petty Cash book'!$E$3:$E$130))*'Petty Cash book'!$F$3:$F$130)</f>
        <v>0</v>
      </c>
      <c r="I33" s="4" cm="1">
        <f t="array" ref="I33">SUMPRODUCT(EXACT($B33,TRIM('Petty Cash book'!$D$3:$D$130))*EXACT(TRIM(I$4),TRIM('Petty Cash book'!$E$3:$E$130))*'Petty Cash book'!$F$3:$F$130)</f>
        <v>0</v>
      </c>
      <c r="J33" s="4" cm="1">
        <f t="array" ref="J33">SUMPRODUCT(EXACT($B33,TRIM(Vochers!$J$4:$J$61))*Vochers!$I$4:$I$61)</f>
        <v>0</v>
      </c>
      <c r="K33" s="4" cm="1">
        <f t="array" ref="K33">SUMPRODUCT(EXACT($B33,TRIM(Vochers!$D$4:$D$61))*Vochers!$F$4:$F$61)</f>
        <v>0</v>
      </c>
      <c r="L33" s="4" cm="1">
        <f t="array" ref="L33">SUMPRODUCT(EXACT($B33,TRIM(Vochers!$D$4:$D$61))*(TRIM(Vochers!$M$4:$M$61)&lt;&gt;"Harish")*Vochers!$L$4:$L$61)</f>
        <v>0</v>
      </c>
      <c r="M33" s="4" cm="1">
        <f t="array" ref="M33">SUMPRODUCT(EXACT($B33,TRIM(Vochers!$D$4:$D$61))*Vochers!$G$4:$G$61)</f>
        <v>0</v>
      </c>
      <c r="N33" s="4">
        <f>D33+J33-K33</f>
        <v>0</v>
      </c>
    </row>
    <row r="34" spans="2:14" x14ac:dyDescent="0.3">
      <c r="B34" t="s">
        <v>75</v>
      </c>
      <c r="C34" s="4" cm="1">
        <f t="array" ref="C34">SUMPRODUCT(EXACT($B34,TRIM('Petty Cash book'!$D$3:$D$130))*EXACT(TRIM(C$4),TRIM('Petty Cash book'!$E$3:$E$130))*'Petty Cash book'!$F$3:$F$130)</f>
        <v>0</v>
      </c>
      <c r="D34" s="4" cm="1">
        <f t="array" ref="D34">SUMPRODUCT(EXACT($B34,TRIM('Petty Cash book'!$D$3:$D$130))*EXACT(TRIM(D$4),TRIM('Petty Cash book'!$E$3:$E$130))*'Petty Cash book'!$F$3:$F$130)</f>
        <v>0</v>
      </c>
      <c r="E34" s="4" cm="1">
        <f t="array" ref="E34">SUMPRODUCT(EXACT($B34,TRIM('Petty Cash book'!$D$3:$D$130))*EXACT(TRIM(E$4),TRIM('Petty Cash book'!$E$3:$E$130))*'Petty Cash book'!$F$3:$F$130)</f>
        <v>643</v>
      </c>
      <c r="F34" s="4" cm="1">
        <f t="array" ref="F34">SUMPRODUCT(EXACT($B34,TRIM('Petty Cash book'!$D$3:$D$130))*EXACT(TRIM(F$4),TRIM('Petty Cash book'!$E$3:$E$130))*'Petty Cash book'!$F$3:$F$130)</f>
        <v>0</v>
      </c>
      <c r="G34" s="4" cm="1">
        <f t="array" ref="G34">SUMPRODUCT(EXACT($B34,TRIM('Petty Cash book'!$D$3:$D$130))*EXACT(TRIM(G$4),TRIM('Petty Cash book'!$E$3:$E$130))*'Petty Cash book'!$F$3:$F$130)</f>
        <v>0</v>
      </c>
      <c r="H34" s="4" cm="1">
        <f t="array" ref="H34">SUMPRODUCT(EXACT($B34,TRIM('Petty Cash book'!$D$3:$D$130))*EXACT(TRIM(H$4),TRIM('Petty Cash book'!$E$3:$E$130))*'Petty Cash book'!$F$3:$F$130)</f>
        <v>0</v>
      </c>
      <c r="I34" s="4" cm="1">
        <f t="array" ref="I34">SUMPRODUCT(EXACT($B34,TRIM('Petty Cash book'!$D$3:$D$130))*EXACT(TRIM(I$4),TRIM('Petty Cash book'!$E$3:$E$130))*'Petty Cash book'!$F$3:$F$130)</f>
        <v>0</v>
      </c>
      <c r="J34" s="4" cm="1">
        <f t="array" ref="J34">SUMPRODUCT(EXACT($B34,TRIM(Vochers!$J$4:$J$61))*Vochers!$I$4:$I$61)</f>
        <v>0</v>
      </c>
      <c r="K34" s="4" cm="1">
        <f t="array" ref="K34">SUMPRODUCT(EXACT($B34,TRIM(Vochers!$D$4:$D$61))*Vochers!$F$4:$F$61)</f>
        <v>0</v>
      </c>
      <c r="L34" s="4" cm="1">
        <f t="array" ref="L34">SUMPRODUCT(EXACT($B34,TRIM(Vochers!$D$4:$D$61))*(TRIM(Vochers!$M$4:$M$61)&lt;&gt;"Harish")*Vochers!$L$4:$L$61)</f>
        <v>0</v>
      </c>
      <c r="M34" s="4" cm="1">
        <f t="array" ref="M34">SUMPRODUCT(EXACT($B34,TRIM(Vochers!$D$4:$D$61))*Vochers!$G$4:$G$61)</f>
        <v>0</v>
      </c>
      <c r="N34" s="4"/>
    </row>
    <row r="35" spans="2:14" x14ac:dyDescent="0.3">
      <c r="B35" t="s">
        <v>53</v>
      </c>
      <c r="C35" s="4" cm="1">
        <f t="array" ref="C35">SUMPRODUCT(EXACT($B35,TRIM('Petty Cash book'!$D$3:$D$130))*EXACT(TRIM(C$4),TRIM('Petty Cash book'!$E$3:$E$130))*'Petty Cash book'!$F$3:$F$130)</f>
        <v>0</v>
      </c>
      <c r="D35" s="4" cm="1">
        <f t="array" ref="D35">SUMPRODUCT(EXACT($B35,TRIM('Petty Cash book'!$D$3:$D$130))*EXACT(TRIM(D$4),TRIM('Petty Cash book'!$E$3:$E$130))*'Petty Cash book'!$F$3:$F$130)</f>
        <v>500</v>
      </c>
      <c r="E35" s="4" cm="1">
        <f t="array" ref="E35">SUMPRODUCT(EXACT($B35,TRIM('Petty Cash book'!$D$3:$D$130))*EXACT(TRIM(E$4),TRIM('Petty Cash book'!$E$3:$E$130))*'Petty Cash book'!$F$3:$F$130)</f>
        <v>0</v>
      </c>
      <c r="F35" s="4" cm="1">
        <f t="array" ref="F35">SUMPRODUCT(EXACT($B35,TRIM('Petty Cash book'!$D$3:$D$130))*EXACT(TRIM(F$4),TRIM('Petty Cash book'!$E$3:$E$130))*'Petty Cash book'!$F$3:$F$130)</f>
        <v>0</v>
      </c>
      <c r="G35" s="4" cm="1">
        <f t="array" ref="G35">SUMPRODUCT(EXACT($B35,TRIM('Petty Cash book'!$D$3:$D$130))*EXACT(TRIM(G$4),TRIM('Petty Cash book'!$E$3:$E$130))*'Petty Cash book'!$F$3:$F$130)</f>
        <v>0</v>
      </c>
      <c r="H35" s="4" cm="1">
        <f t="array" ref="H35">SUMPRODUCT(EXACT($B35,TRIM('Petty Cash book'!$D$3:$D$130))*EXACT(TRIM(H$4),TRIM('Petty Cash book'!$E$3:$E$130))*'Petty Cash book'!$F$3:$F$130)</f>
        <v>0</v>
      </c>
      <c r="I35" s="4" cm="1">
        <f t="array" ref="I35">SUMPRODUCT(EXACT($B35,TRIM('Petty Cash book'!$D$3:$D$130))*EXACT(TRIM(I$4),TRIM('Petty Cash book'!$E$3:$E$130))*'Petty Cash book'!$F$3:$F$130)</f>
        <v>0</v>
      </c>
      <c r="J35" s="4" cm="1">
        <f t="array" ref="J35">SUMPRODUCT(EXACT($B35,TRIM(Vochers!$J$4:$J$61))*Vochers!$I$4:$I$61)</f>
        <v>0</v>
      </c>
      <c r="K35" s="4" cm="1">
        <f t="array" ref="K35">SUMPRODUCT(EXACT($B35,TRIM(Vochers!$D$4:$D$61))*Vochers!$F$4:$F$61)</f>
        <v>0</v>
      </c>
      <c r="L35" s="4" cm="1">
        <f t="array" ref="L35">SUMPRODUCT(EXACT($B35,TRIM(Vochers!$D$4:$D$61))*(TRIM(Vochers!$M$4:$M$61)&lt;&gt;"Harish")*Vochers!$L$4:$L$61)</f>
        <v>0</v>
      </c>
      <c r="M35" s="4" cm="1">
        <f t="array" ref="M35">SUMPRODUCT(EXACT($B35,TRIM(Vochers!$D$4:$D$61))*Vochers!$G$4:$G$61)</f>
        <v>0</v>
      </c>
      <c r="N35" s="4"/>
    </row>
    <row r="36" spans="2:14" hidden="1" x14ac:dyDescent="0.3">
      <c r="B36" t="s">
        <v>66</v>
      </c>
      <c r="C36" s="4" cm="1">
        <f t="array" ref="C36">SUMPRODUCT(EXACT($B36,TRIM('Petty Cash book'!$D$3:$D$130))*EXACT(TRIM(C$4),TRIM('Petty Cash book'!$E$3:$E$130))*'Petty Cash book'!$F$3:$F$130)</f>
        <v>0</v>
      </c>
      <c r="D36" s="4" cm="1">
        <f t="array" ref="D36">SUMPRODUCT(EXACT($B36,TRIM('Petty Cash book'!$D$3:$D$130))*EXACT(TRIM(D$4),TRIM('Petty Cash book'!$E$3:$E$130))*'Petty Cash book'!$F$3:$F$130)</f>
        <v>0</v>
      </c>
      <c r="E36" s="4" cm="1">
        <f t="array" ref="E36">SUMPRODUCT(EXACT($B36,TRIM('Petty Cash book'!$D$3:$D$130))*EXACT(TRIM(E$4),TRIM('Petty Cash book'!$E$3:$E$130))*'Petty Cash book'!$F$3:$F$130)</f>
        <v>200</v>
      </c>
      <c r="F36" s="4" cm="1">
        <f t="array" ref="F36">SUMPRODUCT(EXACT($B36,TRIM('Petty Cash book'!$D$3:$D$130))*EXACT(TRIM(F$4),TRIM('Petty Cash book'!$E$3:$E$130))*'Petty Cash book'!$F$3:$F$130)</f>
        <v>0</v>
      </c>
      <c r="G36" s="4" cm="1">
        <f t="array" ref="G36">SUMPRODUCT(EXACT($B36,TRIM('Petty Cash book'!$D$3:$D$130))*EXACT(TRIM(G$4),TRIM('Petty Cash book'!$E$3:$E$130))*'Petty Cash book'!$F$3:$F$130)</f>
        <v>0</v>
      </c>
      <c r="H36" s="4" cm="1">
        <f t="array" ref="H36">SUMPRODUCT(EXACT($B36,TRIM('Petty Cash book'!$D$3:$D$130))*EXACT(TRIM(H$4),TRIM('Petty Cash book'!$E$3:$E$130))*'Petty Cash book'!$F$3:$F$130)</f>
        <v>0</v>
      </c>
      <c r="I36" s="4" cm="1">
        <f t="array" ref="I36">SUMPRODUCT(EXACT($B36,TRIM('Petty Cash book'!$D$3:$D$130))*EXACT(TRIM(I$4),TRIM('Petty Cash book'!$E$3:$E$130))*'Petty Cash book'!$F$3:$F$130)</f>
        <v>0</v>
      </c>
      <c r="J36" s="4" cm="1">
        <f t="array" ref="J36">SUMPRODUCT(EXACT($B36,TRIM(Vochers!$J$4:$J$61))*Vochers!$I$4:$I$61)</f>
        <v>0</v>
      </c>
      <c r="K36" s="4" cm="1">
        <f t="array" ref="K36">SUMPRODUCT(EXACT($B36,TRIM(Vochers!$D$4:$D$61))*Vochers!$F$4:$F$61)</f>
        <v>0</v>
      </c>
      <c r="L36" s="4" cm="1">
        <f t="array" ref="L36">SUMPRODUCT(EXACT($B36,TRIM(Vochers!$D$4:$D$61))*(TRIM(Vochers!$M$4:$M$61)&lt;&gt;"Harish")*Vochers!$L$4:$L$61)</f>
        <v>0</v>
      </c>
      <c r="M36" s="4" cm="1">
        <f t="array" ref="M36">SUMPRODUCT(EXACT($B36,TRIM(Vochers!$D$4:$D$61))*Vochers!$G$4:$G$61)</f>
        <v>0</v>
      </c>
      <c r="N36" s="4">
        <f>D36+J36-K36</f>
        <v>0</v>
      </c>
    </row>
    <row r="37" spans="2:14" hidden="1" x14ac:dyDescent="0.3">
      <c r="B37" t="s">
        <v>186</v>
      </c>
      <c r="C37" s="4" cm="1">
        <f t="array" ref="C37">SUMPRODUCT(EXACT($B37,TRIM('Petty Cash book'!$D$3:$D$130))*EXACT(TRIM(C$4),TRIM('Petty Cash book'!$E$3:$E$130))*'Petty Cash book'!$F$3:$F$130)</f>
        <v>0</v>
      </c>
      <c r="D37" s="4" cm="1">
        <f t="array" ref="D37">SUMPRODUCT(EXACT($B37,TRIM('Petty Cash book'!$D$3:$D$130))*EXACT(TRIM(D$4),TRIM('Petty Cash book'!$E$3:$E$130))*'Petty Cash book'!$F$3:$F$130)</f>
        <v>0</v>
      </c>
      <c r="E37" s="4" cm="1">
        <f t="array" ref="E37">SUMPRODUCT(EXACT($B37,TRIM('Petty Cash book'!$D$3:$D$130))*EXACT(TRIM(E$4),TRIM('Petty Cash book'!$E$3:$E$130))*'Petty Cash book'!$F$3:$F$130)</f>
        <v>0</v>
      </c>
      <c r="F37" s="4" cm="1">
        <f t="array" ref="F37">SUMPRODUCT(EXACT($B37,TRIM('Petty Cash book'!$D$3:$D$130))*EXACT(TRIM(F$4),TRIM('Petty Cash book'!$E$3:$E$130))*'Petty Cash book'!$F$3:$F$130)</f>
        <v>0</v>
      </c>
      <c r="G37" s="4" cm="1">
        <f t="array" ref="G37">SUMPRODUCT(EXACT($B37,TRIM('Petty Cash book'!$D$3:$D$130))*EXACT(TRIM(G$4),TRIM('Petty Cash book'!$E$3:$E$130))*'Petty Cash book'!$F$3:$F$130)</f>
        <v>0</v>
      </c>
      <c r="H37" s="4" cm="1">
        <f t="array" ref="H37">SUMPRODUCT(EXACT($B37,TRIM('Petty Cash book'!$D$3:$D$130))*EXACT(TRIM(H$4),TRIM('Petty Cash book'!$E$3:$E$130))*'Petty Cash book'!$F$3:$F$130)</f>
        <v>0</v>
      </c>
      <c r="I37" s="4" cm="1">
        <f t="array" ref="I37">SUMPRODUCT(EXACT($B37,TRIM('Petty Cash book'!$D$3:$D$130))*EXACT(TRIM(I$4),TRIM('Petty Cash book'!$E$3:$E$130))*'Petty Cash book'!$F$3:$F$130)</f>
        <v>0</v>
      </c>
      <c r="J37" s="4" cm="1">
        <f t="array" ref="J37">SUMPRODUCT(EXACT($B37,TRIM(Vochers!$J$4:$J$61))*Vochers!$I$4:$I$61)</f>
        <v>0</v>
      </c>
      <c r="K37" s="4" cm="1">
        <f t="array" ref="K37">SUMPRODUCT(EXACT($B37,TRIM(Vochers!$D$4:$D$61))*Vochers!$F$4:$F$61)</f>
        <v>3760</v>
      </c>
      <c r="L37" s="4" cm="1">
        <f t="array" ref="L37">SUMPRODUCT(EXACT($B37,TRIM(Vochers!$D$4:$D$61))*(TRIM(Vochers!$M$4:$M$61)&lt;&gt;"Harish")*Vochers!$L$4:$L$61)</f>
        <v>3760</v>
      </c>
      <c r="M37" s="4" cm="1">
        <f t="array" ref="M37">SUMPRODUCT(EXACT($B37,TRIM(Vochers!$D$4:$D$61))*Vochers!$G$4:$G$61)</f>
        <v>0</v>
      </c>
      <c r="N37" s="4">
        <f>D37+J37-K37</f>
        <v>-3760</v>
      </c>
    </row>
    <row r="38" spans="2:14" x14ac:dyDescent="0.3">
      <c r="B38" t="s">
        <v>60</v>
      </c>
      <c r="C38" s="4" cm="1">
        <f t="array" ref="C38">SUMPRODUCT(EXACT($B38,TRIM('Petty Cash book'!$D$3:$D$130))*EXACT(TRIM(C$4),TRIM('Petty Cash book'!$E$3:$E$130))*'Petty Cash book'!$F$3:$F$130)</f>
        <v>2659</v>
      </c>
      <c r="D38" s="4" cm="1">
        <f t="array" ref="D38">SUMPRODUCT(EXACT($B38,TRIM('Petty Cash book'!$D$3:$D$130))*EXACT(TRIM(D$4),TRIM('Petty Cash book'!$E$3:$E$130))*'Petty Cash book'!$F$3:$F$130)</f>
        <v>0</v>
      </c>
      <c r="E38" s="4" cm="1">
        <f t="array" ref="E38">SUMPRODUCT(EXACT($B38,TRIM('Petty Cash book'!$D$3:$D$130))*EXACT(TRIM(E$4),TRIM('Petty Cash book'!$E$3:$E$130))*'Petty Cash book'!$F$3:$F$130)</f>
        <v>1480</v>
      </c>
      <c r="F38" s="4" cm="1">
        <f t="array" ref="F38">SUMPRODUCT(EXACT($B38,TRIM('Petty Cash book'!$D$3:$D$130))*EXACT(TRIM(F$4),TRIM('Petty Cash book'!$E$3:$E$130))*'Petty Cash book'!$F$3:$F$130)</f>
        <v>0</v>
      </c>
      <c r="G38" s="4" cm="1">
        <f t="array" ref="G38">SUMPRODUCT(EXACT($B38,TRIM('Petty Cash book'!$D$3:$D$130))*EXACT(TRIM(G$4),TRIM('Petty Cash book'!$E$3:$E$130))*'Petty Cash book'!$F$3:$F$130)</f>
        <v>0</v>
      </c>
      <c r="H38" s="4" cm="1">
        <f t="array" ref="H38">SUMPRODUCT(EXACT($B38,TRIM('Petty Cash book'!$D$3:$D$130))*EXACT(TRIM(H$4),TRIM('Petty Cash book'!$E$3:$E$130))*'Petty Cash book'!$F$3:$F$130)</f>
        <v>0</v>
      </c>
      <c r="I38" s="4" cm="1">
        <f t="array" ref="I38">SUMPRODUCT(EXACT($B38,TRIM('Petty Cash book'!$D$3:$D$130))*EXACT(TRIM(I$4),TRIM('Petty Cash book'!$E$3:$E$130))*'Petty Cash book'!$F$3:$F$130)</f>
        <v>0</v>
      </c>
      <c r="J38" s="4" cm="1">
        <f t="array" ref="J38">SUMPRODUCT(EXACT($B38,TRIM(Vochers!$J$4:$J$61))*Vochers!$I$4:$I$61)</f>
        <v>500</v>
      </c>
      <c r="K38" s="4" cm="1">
        <f t="array" ref="K38">SUMPRODUCT(EXACT($B38,TRIM(Vochers!$D$4:$D$61))*Vochers!$F$4:$F$61)</f>
        <v>990</v>
      </c>
      <c r="L38" s="4" cm="1">
        <f t="array" ref="L38">SUMPRODUCT(EXACT($B38,TRIM(Vochers!$D$4:$D$61))*(TRIM(Vochers!$M$4:$M$61)&lt;&gt;"Harish")*Vochers!$L$4:$L$61)</f>
        <v>800</v>
      </c>
      <c r="M38" s="4" cm="1">
        <f t="array" ref="M38">SUMPRODUCT(EXACT($B38,TRIM(Vochers!$D$4:$D$61))*Vochers!$G$4:$G$61)</f>
        <v>0</v>
      </c>
      <c r="N38" s="4"/>
    </row>
    <row r="39" spans="2:14" hidden="1" x14ac:dyDescent="0.3">
      <c r="B39" t="s">
        <v>165</v>
      </c>
      <c r="C39" s="4" cm="1">
        <f t="array" ref="C39">SUMPRODUCT(EXACT($B39,TRIM('Petty Cash book'!$D$3:$D$130))*EXACT(TRIM(C$4),TRIM('Petty Cash book'!$E$3:$E$130))*'Petty Cash book'!$F$3:$F$130)</f>
        <v>0</v>
      </c>
      <c r="D39" s="4" cm="1">
        <f t="array" ref="D39">SUMPRODUCT(EXACT($B39,TRIM('Petty Cash book'!$D$3:$D$130))*EXACT(TRIM(D$4),TRIM('Petty Cash book'!$E$3:$E$130))*'Petty Cash book'!$F$3:$F$130)</f>
        <v>0</v>
      </c>
      <c r="E39" s="4" cm="1">
        <f t="array" ref="E39">SUMPRODUCT(EXACT($B39,TRIM('Petty Cash book'!$D$3:$D$130))*EXACT(TRIM(E$4),TRIM('Petty Cash book'!$E$3:$E$130))*'Petty Cash book'!$F$3:$F$130)</f>
        <v>0</v>
      </c>
      <c r="F39" s="4" cm="1">
        <f t="array" ref="F39">SUMPRODUCT(EXACT($B39,TRIM('Petty Cash book'!$D$3:$D$130))*EXACT(TRIM(F$4),TRIM('Petty Cash book'!$E$3:$E$130))*'Petty Cash book'!$F$3:$F$130)</f>
        <v>0</v>
      </c>
      <c r="G39" s="4" cm="1">
        <f t="array" ref="G39">SUMPRODUCT(EXACT($B39,TRIM('Petty Cash book'!$D$3:$D$130))*EXACT(TRIM(G$4),TRIM('Petty Cash book'!$E$3:$E$130))*'Petty Cash book'!$F$3:$F$130)</f>
        <v>0</v>
      </c>
      <c r="H39" s="4" cm="1">
        <f t="array" ref="H39">SUMPRODUCT(EXACT($B39,TRIM('Petty Cash book'!$D$3:$D$130))*EXACT(TRIM(H$4),TRIM('Petty Cash book'!$E$3:$E$130))*'Petty Cash book'!$F$3:$F$130)</f>
        <v>0</v>
      </c>
      <c r="I39" s="4" cm="1">
        <f t="array" ref="I39">SUMPRODUCT(EXACT($B39,TRIM('Petty Cash book'!$D$3:$D$130))*EXACT(TRIM(I$4),TRIM('Petty Cash book'!$E$3:$E$130))*'Petty Cash book'!$F$3:$F$130)</f>
        <v>0</v>
      </c>
      <c r="J39" s="4" cm="1">
        <f t="array" ref="J39">SUMPRODUCT(EXACT($B39,TRIM(Vochers!$J$4:$J$61))*Vochers!$I$4:$I$61)</f>
        <v>4400</v>
      </c>
      <c r="K39" s="4" cm="1">
        <f t="array" ref="K39">SUMPRODUCT(EXACT($B39,TRIM(Vochers!$D$4:$D$61))*Vochers!$F$4:$F$61)</f>
        <v>44404</v>
      </c>
      <c r="L39" s="4" cm="1">
        <f t="array" ref="L39">SUMPRODUCT(EXACT($B39,TRIM(Vochers!$D$4:$D$61))*(TRIM(Vochers!$M$4:$M$61)&lt;&gt;"Harish")*Vochers!$L$4:$L$61)</f>
        <v>42948</v>
      </c>
      <c r="M39" s="4" cm="1">
        <f t="array" ref="M39">SUMPRODUCT(EXACT($B39,TRIM(Vochers!$D$4:$D$61))*Vochers!$G$4:$G$61)</f>
        <v>1456</v>
      </c>
      <c r="N39" s="4">
        <f>D39+J39-K39</f>
        <v>-40004</v>
      </c>
    </row>
    <row r="40" spans="2:14" hidden="1" x14ac:dyDescent="0.3">
      <c r="B40" t="s">
        <v>87</v>
      </c>
      <c r="C40" s="4" cm="1">
        <f t="array" ref="C40">SUMPRODUCT(EXACT($B40,TRIM('Petty Cash book'!$D$3:$D$130))*EXACT(TRIM(C$4),TRIM('Petty Cash book'!$E$3:$E$130))*'Petty Cash book'!$F$3:$F$130)</f>
        <v>0</v>
      </c>
      <c r="D40" s="4" cm="1">
        <f t="array" ref="D40">SUMPRODUCT(EXACT($B40,TRIM('Petty Cash book'!$D$3:$D$130))*EXACT(TRIM(D$4),TRIM('Petty Cash book'!$E$3:$E$130))*'Petty Cash book'!$F$3:$F$130)</f>
        <v>0</v>
      </c>
      <c r="E40" s="4" cm="1">
        <f t="array" ref="E40">SUMPRODUCT(EXACT($B40,TRIM('Petty Cash book'!$D$3:$D$130))*EXACT(TRIM(E$4),TRIM('Petty Cash book'!$E$3:$E$130))*'Petty Cash book'!$F$3:$F$130)</f>
        <v>992</v>
      </c>
      <c r="F40" s="4" cm="1">
        <f t="array" ref="F40">SUMPRODUCT(EXACT($B40,TRIM('Petty Cash book'!$D$3:$D$130))*EXACT(TRIM(F$4),TRIM('Petty Cash book'!$E$3:$E$130))*'Petty Cash book'!$F$3:$F$130)</f>
        <v>0</v>
      </c>
      <c r="G40" s="4" cm="1">
        <f t="array" ref="G40">SUMPRODUCT(EXACT($B40,TRIM('Petty Cash book'!$D$3:$D$130))*EXACT(TRIM(G$4),TRIM('Petty Cash book'!$E$3:$E$130))*'Petty Cash book'!$F$3:$F$130)</f>
        <v>0</v>
      </c>
      <c r="H40" s="4" cm="1">
        <f t="array" ref="H40">SUMPRODUCT(EXACT($B40,TRIM('Petty Cash book'!$D$3:$D$130))*EXACT(TRIM(H$4),TRIM('Petty Cash book'!$E$3:$E$130))*'Petty Cash book'!$F$3:$F$130)</f>
        <v>0</v>
      </c>
      <c r="I40" s="4" cm="1">
        <f t="array" ref="I40">SUMPRODUCT(EXACT($B40,TRIM('Petty Cash book'!$D$3:$D$130))*EXACT(TRIM(I$4),TRIM('Petty Cash book'!$E$3:$E$130))*'Petty Cash book'!$F$3:$F$130)</f>
        <v>0</v>
      </c>
      <c r="J40" s="4" cm="1">
        <f t="array" ref="J40">SUMPRODUCT(EXACT($B40,TRIM(Vochers!$J$4:$J$61))*Vochers!$I$4:$I$61)</f>
        <v>0</v>
      </c>
      <c r="K40" s="4" cm="1">
        <f t="array" ref="K40">SUMPRODUCT(EXACT($B40,TRIM(Vochers!$D$4:$D$61))*Vochers!$F$4:$F$61)</f>
        <v>0</v>
      </c>
      <c r="L40" s="4" cm="1">
        <f t="array" ref="L40">SUMPRODUCT(EXACT($B40,TRIM(Vochers!$D$4:$D$61))*(TRIM(Vochers!$M$4:$M$61)&lt;&gt;"Harish")*Vochers!$L$4:$L$61)</f>
        <v>0</v>
      </c>
      <c r="M40" s="4" cm="1">
        <f t="array" ref="M40">SUMPRODUCT(EXACT($B40,TRIM(Vochers!$D$4:$D$61))*Vochers!$G$4:$G$61)</f>
        <v>0</v>
      </c>
      <c r="N40" s="4">
        <f>D40+J40-K40</f>
        <v>0</v>
      </c>
    </row>
    <row r="41" spans="2:14" hidden="1" x14ac:dyDescent="0.3">
      <c r="B41" t="s">
        <v>10</v>
      </c>
      <c r="C41" s="4" cm="1">
        <f t="array" ref="C41">SUMPRODUCT(EXACT($B41,TRIM('Petty Cash book'!$D$3:$D$130))*EXACT(TRIM(C$4),TRIM('Petty Cash book'!$E$3:$E$130))*'Petty Cash book'!$F$3:$F$130)</f>
        <v>0</v>
      </c>
      <c r="D41" s="4" cm="1">
        <f t="array" ref="D41">SUMPRODUCT(EXACT($B41,TRIM('Petty Cash book'!$D$3:$D$130))*EXACT(TRIM(D$4),TRIM('Petty Cash book'!$E$3:$E$130))*'Petty Cash book'!$F$3:$F$130)</f>
        <v>0</v>
      </c>
      <c r="E41" s="4" cm="1">
        <f t="array" ref="E41">SUMPRODUCT(EXACT($B41,TRIM('Petty Cash book'!$D$3:$D$130))*EXACT(TRIM(E$4),TRIM('Petty Cash book'!$E$3:$E$130))*'Petty Cash book'!$F$3:$F$130)</f>
        <v>200</v>
      </c>
      <c r="F41" s="4" cm="1">
        <f t="array" ref="F41">SUMPRODUCT(EXACT($B41,TRIM('Petty Cash book'!$D$3:$D$130))*EXACT(TRIM(F$4),TRIM('Petty Cash book'!$E$3:$E$130))*'Petty Cash book'!$F$3:$F$130)</f>
        <v>0</v>
      </c>
      <c r="G41" s="4" cm="1">
        <f t="array" ref="G41">SUMPRODUCT(EXACT($B41,TRIM('Petty Cash book'!$D$3:$D$130))*EXACT(TRIM(G$4),TRIM('Petty Cash book'!$E$3:$E$130))*'Petty Cash book'!$F$3:$F$130)</f>
        <v>0</v>
      </c>
      <c r="H41" s="4" cm="1">
        <f t="array" ref="H41">SUMPRODUCT(EXACT($B41,TRIM('Petty Cash book'!$D$3:$D$130))*EXACT(TRIM(H$4),TRIM('Petty Cash book'!$E$3:$E$130))*'Petty Cash book'!$F$3:$F$130)</f>
        <v>0</v>
      </c>
      <c r="I41" s="4" cm="1">
        <f t="array" ref="I41">SUMPRODUCT(EXACT($B41,TRIM('Petty Cash book'!$D$3:$D$130))*EXACT(TRIM(I$4),TRIM('Petty Cash book'!$E$3:$E$130))*'Petty Cash book'!$F$3:$F$130)</f>
        <v>250</v>
      </c>
      <c r="J41" s="4" cm="1">
        <f t="array" ref="J41">SUMPRODUCT(EXACT($B41,TRIM(Vochers!$J$4:$J$61))*Vochers!$I$4:$I$61)</f>
        <v>0</v>
      </c>
      <c r="K41" s="4" cm="1">
        <f t="array" ref="K41">SUMPRODUCT(EXACT($B41,TRIM(Vochers!$D$4:$D$61))*Vochers!$F$4:$F$61)</f>
        <v>0</v>
      </c>
      <c r="L41" s="4" cm="1">
        <f t="array" ref="L41">SUMPRODUCT(EXACT($B41,TRIM(Vochers!$D$4:$D$61))*(TRIM(Vochers!$M$4:$M$61)&lt;&gt;"Harish")*Vochers!$L$4:$L$61)</f>
        <v>0</v>
      </c>
      <c r="M41" s="4" cm="1">
        <f t="array" ref="M41">SUMPRODUCT(EXACT($B41,TRIM(Vochers!$D$4:$D$61))*Vochers!$G$4:$G$61)</f>
        <v>0</v>
      </c>
      <c r="N41" s="4">
        <f>D41+J41-K41</f>
        <v>0</v>
      </c>
    </row>
    <row r="42" spans="2:14" hidden="1" x14ac:dyDescent="0.3">
      <c r="B42" t="s">
        <v>47</v>
      </c>
      <c r="C42" s="4" cm="1">
        <f t="array" ref="C42">SUMPRODUCT(EXACT($B42,TRIM('Petty Cash book'!$D$3:$D$130))*EXACT(TRIM(C$4),TRIM('Petty Cash book'!$E$3:$E$130))*'Petty Cash book'!$F$3:$F$130)</f>
        <v>0</v>
      </c>
      <c r="D42" s="4" cm="1">
        <f t="array" ref="D42">SUMPRODUCT(EXACT($B42,TRIM('Petty Cash book'!$D$3:$D$130))*EXACT(TRIM(D$4),TRIM('Petty Cash book'!$E$3:$E$130))*'Petty Cash book'!$F$3:$F$130)</f>
        <v>0</v>
      </c>
      <c r="E42" s="4" cm="1">
        <f t="array" ref="E42">SUMPRODUCT(EXACT($B42,TRIM('Petty Cash book'!$D$3:$D$130))*EXACT(TRIM(E$4),TRIM('Petty Cash book'!$E$3:$E$130))*'Petty Cash book'!$F$3:$F$130)</f>
        <v>100</v>
      </c>
      <c r="F42" s="4" cm="1">
        <f t="array" ref="F42">SUMPRODUCT(EXACT($B42,TRIM('Petty Cash book'!$D$3:$D$130))*EXACT(TRIM(F$4),TRIM('Petty Cash book'!$E$3:$E$130))*'Petty Cash book'!$F$3:$F$130)</f>
        <v>0</v>
      </c>
      <c r="G42" s="4" cm="1">
        <f t="array" ref="G42">SUMPRODUCT(EXACT($B42,TRIM('Petty Cash book'!$D$3:$D$130))*EXACT(TRIM(G$4),TRIM('Petty Cash book'!$E$3:$E$130))*'Petty Cash book'!$F$3:$F$130)</f>
        <v>0</v>
      </c>
      <c r="H42" s="4" cm="1">
        <f t="array" ref="H42">SUMPRODUCT(EXACT($B42,TRIM('Petty Cash book'!$D$3:$D$130))*EXACT(TRIM(H$4),TRIM('Petty Cash book'!$E$3:$E$130))*'Petty Cash book'!$F$3:$F$130)</f>
        <v>0</v>
      </c>
      <c r="I42" s="4" cm="1">
        <f t="array" ref="I42">SUMPRODUCT(EXACT($B42,TRIM('Petty Cash book'!$D$3:$D$130))*EXACT(TRIM(I$4),TRIM('Petty Cash book'!$E$3:$E$130))*'Petty Cash book'!$F$3:$F$130)</f>
        <v>0</v>
      </c>
      <c r="J42" s="4" cm="1">
        <f t="array" ref="J42">SUMPRODUCT(EXACT($B42,TRIM(Vochers!$J$4:$J$61))*Vochers!$I$4:$I$61)</f>
        <v>0</v>
      </c>
      <c r="K42" s="4" cm="1">
        <f t="array" ref="K42">SUMPRODUCT(EXACT($B42,TRIM(Vochers!$D$4:$D$61))*Vochers!$F$4:$F$61)</f>
        <v>0</v>
      </c>
      <c r="L42" s="4" cm="1">
        <f t="array" ref="L42">SUMPRODUCT(EXACT($B42,TRIM(Vochers!$D$4:$D$61))*(TRIM(Vochers!$M$4:$M$61)&lt;&gt;"Harish")*Vochers!$L$4:$L$61)</f>
        <v>0</v>
      </c>
      <c r="M42" s="4" cm="1">
        <f t="array" ref="M42">SUMPRODUCT(EXACT($B42,TRIM(Vochers!$D$4:$D$61))*Vochers!$G$4:$G$61)</f>
        <v>0</v>
      </c>
      <c r="N42" s="4">
        <f>D42+J42-K42</f>
        <v>0</v>
      </c>
    </row>
    <row r="43" spans="2:14" x14ac:dyDescent="0.3">
      <c r="B43" t="s">
        <v>3</v>
      </c>
      <c r="C43" s="4" cm="1">
        <f t="array" ref="C43">SUMPRODUCT(EXACT($B43,TRIM('Petty Cash book'!$D$3:$D$130))*EXACT(TRIM(C$4),TRIM('Petty Cash book'!$E$3:$E$130))*'Petty Cash book'!$F$3:$F$130)</f>
        <v>15577</v>
      </c>
      <c r="D43" s="4" cm="1">
        <f t="array" ref="D43">SUMPRODUCT(EXACT($B43,TRIM('Petty Cash book'!$D$3:$D$130))*EXACT(TRIM(D$4),TRIM('Petty Cash book'!$E$3:$E$130))*'Petty Cash book'!$F$3:$F$130)</f>
        <v>7640</v>
      </c>
      <c r="E43" s="4" cm="1">
        <f t="array" ref="E43">SUMPRODUCT(EXACT($B43,TRIM('Petty Cash book'!$D$3:$D$130))*EXACT(TRIM(E$4),TRIM('Petty Cash book'!$E$3:$E$130))*'Petty Cash book'!$F$3:$F$130)</f>
        <v>0</v>
      </c>
      <c r="F43" s="4" cm="1">
        <f t="array" ref="F43">SUMPRODUCT(EXACT($B43,TRIM('Petty Cash book'!$D$3:$D$130))*EXACT(TRIM(F$4),TRIM('Petty Cash book'!$E$3:$E$130))*'Petty Cash book'!$F$3:$F$130)</f>
        <v>0</v>
      </c>
      <c r="G43" s="4" cm="1">
        <f t="array" ref="G43">SUMPRODUCT(EXACT($B43,TRIM('Petty Cash book'!$D$3:$D$130))*EXACT(TRIM(G$4),TRIM('Petty Cash book'!$E$3:$E$130))*'Petty Cash book'!$F$3:$F$130)</f>
        <v>0</v>
      </c>
      <c r="H43" s="4" cm="1">
        <f t="array" ref="H43">SUMPRODUCT(EXACT($B43,TRIM('Petty Cash book'!$D$3:$D$130))*EXACT(TRIM(H$4),TRIM('Petty Cash book'!$E$3:$E$130))*'Petty Cash book'!$F$3:$F$130)</f>
        <v>0</v>
      </c>
      <c r="I43" s="4" cm="1">
        <f t="array" ref="I43">SUMPRODUCT(EXACT($B43,TRIM('Petty Cash book'!$D$3:$D$130))*EXACT(TRIM(I$4),TRIM('Petty Cash book'!$E$3:$E$130))*'Petty Cash book'!$F$3:$F$130)</f>
        <v>0</v>
      </c>
      <c r="J43" s="4" cm="1">
        <f t="array" ref="J43">SUMPRODUCT(EXACT($B43,TRIM(Vochers!$J$4:$J$61))*Vochers!$I$4:$I$61)</f>
        <v>0</v>
      </c>
      <c r="K43" s="4" cm="1">
        <f t="array" ref="K43">SUMPRODUCT(EXACT($B43,TRIM(Vochers!$D$4:$D$61))*Vochers!$F$4:$F$61)</f>
        <v>8471</v>
      </c>
      <c r="L43" s="4" cm="1">
        <f t="array" ref="L43">SUMPRODUCT(EXACT($B43,TRIM(Vochers!$D$4:$D$61))*(TRIM(Vochers!$M$4:$M$61)&lt;&gt;"Harish")*Vochers!$L$4:$L$61)</f>
        <v>3600</v>
      </c>
      <c r="M43" s="4" cm="1">
        <f t="array" ref="M43">SUMPRODUCT(EXACT($B43,TRIM(Vochers!$D$4:$D$61))*Vochers!$G$4:$G$61)</f>
        <v>-399</v>
      </c>
      <c r="N43" s="4"/>
    </row>
    <row r="44" spans="2:14" hidden="1" x14ac:dyDescent="0.3">
      <c r="B44" t="s">
        <v>15</v>
      </c>
      <c r="C44" s="4" cm="1">
        <f t="array" ref="C44">SUMPRODUCT(EXACT($B44,TRIM('Petty Cash book'!$D$3:$D$130))*EXACT(TRIM(C$4),TRIM('Petty Cash book'!$E$3:$E$130))*'Petty Cash book'!$F$3:$F$130)</f>
        <v>0</v>
      </c>
      <c r="D44" s="4" cm="1">
        <f t="array" ref="D44">SUMPRODUCT(EXACT($B44,TRIM('Petty Cash book'!$D$3:$D$130))*EXACT(TRIM(D$4),TRIM('Petty Cash book'!$E$3:$E$130))*'Petty Cash book'!$F$3:$F$130)</f>
        <v>0</v>
      </c>
      <c r="E44" s="4" cm="1">
        <f t="array" ref="E44">SUMPRODUCT(EXACT($B44,TRIM('Petty Cash book'!$D$3:$D$130))*EXACT(TRIM(E$4),TRIM('Petty Cash book'!$E$3:$E$130))*'Petty Cash book'!$F$3:$F$130)</f>
        <v>4900</v>
      </c>
      <c r="F44" s="4" cm="1">
        <f t="array" ref="F44">SUMPRODUCT(EXACT($B44,TRIM('Petty Cash book'!$D$3:$D$130))*EXACT(TRIM(F$4),TRIM('Petty Cash book'!$E$3:$E$130))*'Petty Cash book'!$F$3:$F$130)</f>
        <v>0</v>
      </c>
      <c r="G44" s="4" cm="1">
        <f t="array" ref="G44">SUMPRODUCT(EXACT($B44,TRIM('Petty Cash book'!$D$3:$D$130))*EXACT(TRIM(G$4),TRIM('Petty Cash book'!$E$3:$E$130))*'Petty Cash book'!$F$3:$F$130)</f>
        <v>0</v>
      </c>
      <c r="H44" s="4" cm="1">
        <f t="array" ref="H44">SUMPRODUCT(EXACT($B44,TRIM('Petty Cash book'!$D$3:$D$130))*EXACT(TRIM(H$4),TRIM('Petty Cash book'!$E$3:$E$130))*'Petty Cash book'!$F$3:$F$130)</f>
        <v>0</v>
      </c>
      <c r="I44" s="4" cm="1">
        <f t="array" ref="I44">SUMPRODUCT(EXACT($B44,TRIM('Petty Cash book'!$D$3:$D$130))*EXACT(TRIM(I$4),TRIM('Petty Cash book'!$E$3:$E$130))*'Petty Cash book'!$F$3:$F$130)</f>
        <v>0</v>
      </c>
      <c r="J44" s="4" cm="1">
        <f t="array" ref="J44">SUMPRODUCT(EXACT($B44,TRIM(Vochers!$J$4:$J$61))*Vochers!$I$4:$I$61)</f>
        <v>0</v>
      </c>
      <c r="K44" s="4" cm="1">
        <f t="array" ref="K44">SUMPRODUCT(EXACT($B44,TRIM(Vochers!$D$4:$D$61))*Vochers!$F$4:$F$61)</f>
        <v>0</v>
      </c>
      <c r="L44" s="4" cm="1">
        <f t="array" ref="L44">SUMPRODUCT(EXACT($B44,TRIM(Vochers!$D$4:$D$61))*(TRIM(Vochers!$M$4:$M$61)&lt;&gt;"Harish")*Vochers!$L$4:$L$61)</f>
        <v>0</v>
      </c>
      <c r="M44" s="4" cm="1">
        <f t="array" ref="M44">SUMPRODUCT(EXACT($B44,TRIM(Vochers!$D$4:$D$61))*Vochers!$G$4:$G$61)</f>
        <v>0</v>
      </c>
      <c r="N44" s="4">
        <f>D44+J44-K44</f>
        <v>0</v>
      </c>
    </row>
    <row r="45" spans="2:14" hidden="1" x14ac:dyDescent="0.3">
      <c r="B45" t="s">
        <v>152</v>
      </c>
      <c r="C45" s="4" cm="1">
        <f t="array" ref="C45">SUMPRODUCT(EXACT($B45,TRIM('Petty Cash book'!$D$3:$D$130))*EXACT(TRIM(C$4),TRIM('Petty Cash book'!$E$3:$E$130))*'Petty Cash book'!$F$3:$F$130)</f>
        <v>0</v>
      </c>
      <c r="D45" s="4" cm="1">
        <f t="array" ref="D45">SUMPRODUCT(EXACT($B45,TRIM('Petty Cash book'!$D$3:$D$130))*EXACT(TRIM(D$4),TRIM('Petty Cash book'!$E$3:$E$130))*'Petty Cash book'!$F$3:$F$130)</f>
        <v>0</v>
      </c>
      <c r="E45" s="4" cm="1">
        <f t="array" ref="E45">SUMPRODUCT(EXACT($B45,TRIM('Petty Cash book'!$D$3:$D$130))*EXACT(TRIM(E$4),TRIM('Petty Cash book'!$E$3:$E$130))*'Petty Cash book'!$F$3:$F$130)</f>
        <v>0</v>
      </c>
      <c r="F45" s="4" cm="1">
        <f t="array" ref="F45">SUMPRODUCT(EXACT($B45,TRIM('Petty Cash book'!$D$3:$D$130))*EXACT(TRIM(F$4),TRIM('Petty Cash book'!$E$3:$E$130))*'Petty Cash book'!$F$3:$F$130)</f>
        <v>0</v>
      </c>
      <c r="G45" s="4" cm="1">
        <f t="array" ref="G45">SUMPRODUCT(EXACT($B45,TRIM('Petty Cash book'!$D$3:$D$130))*EXACT(TRIM(G$4),TRIM('Petty Cash book'!$E$3:$E$130))*'Petty Cash book'!$F$3:$F$130)</f>
        <v>0</v>
      </c>
      <c r="H45" s="4" cm="1">
        <f t="array" ref="H45">SUMPRODUCT(EXACT($B45,TRIM('Petty Cash book'!$D$3:$D$130))*EXACT(TRIM(H$4),TRIM('Petty Cash book'!$E$3:$E$130))*'Petty Cash book'!$F$3:$F$130)</f>
        <v>0</v>
      </c>
      <c r="I45" s="4" cm="1">
        <f t="array" ref="I45">SUMPRODUCT(EXACT($B45,TRIM('Petty Cash book'!$D$3:$D$130))*EXACT(TRIM(I$4),TRIM('Petty Cash book'!$E$3:$E$130))*'Petty Cash book'!$F$3:$F$130)</f>
        <v>0</v>
      </c>
      <c r="J45" s="4" cm="1">
        <f t="array" ref="J45">SUMPRODUCT(EXACT($B45,TRIM(Vochers!$J$4:$J$61))*Vochers!$I$4:$I$61)</f>
        <v>0</v>
      </c>
      <c r="K45" s="4" cm="1">
        <f t="array" ref="K45">SUMPRODUCT(EXACT($B45,TRIM(Vochers!$D$4:$D$61))*Vochers!$F$4:$F$61)</f>
        <v>5998</v>
      </c>
      <c r="L45" s="4" cm="1">
        <f t="array" ref="L45">SUMPRODUCT(EXACT($B45,TRIM(Vochers!$D$4:$D$61))*(TRIM(Vochers!$M$4:$M$61)&lt;&gt;"Harish")*Vochers!$L$4:$L$61)</f>
        <v>1100</v>
      </c>
      <c r="M45" s="4" cm="1">
        <f t="array" ref="M45">SUMPRODUCT(EXACT($B45,TRIM(Vochers!$D$4:$D$61))*Vochers!$G$4:$G$61)</f>
        <v>4898</v>
      </c>
      <c r="N45" s="4">
        <f>D45+J45-K45</f>
        <v>-5998</v>
      </c>
    </row>
    <row r="46" spans="2:14" hidden="1" x14ac:dyDescent="0.3">
      <c r="B46" t="s">
        <v>140</v>
      </c>
      <c r="C46" s="4">
        <f>SUM(C6:C45)</f>
        <v>27136</v>
      </c>
      <c r="D46" s="4">
        <f>SUM(D6:D45)</f>
        <v>58213</v>
      </c>
      <c r="E46" s="4">
        <f>SUM(E6:E45)</f>
        <v>63644.800000000003</v>
      </c>
      <c r="F46" s="4">
        <f>SUM(F6:F45)</f>
        <v>340</v>
      </c>
      <c r="G46" s="4">
        <f>SUM(G6:G45)</f>
        <v>500</v>
      </c>
      <c r="H46" s="4">
        <f>SUM(H6:H45)</f>
        <v>349</v>
      </c>
      <c r="I46" s="4">
        <f>SUM(I6:I45)</f>
        <v>250</v>
      </c>
      <c r="J46" s="4">
        <f>SUM(J6:J45)</f>
        <v>8800</v>
      </c>
      <c r="K46" s="4">
        <f>SUM(K6:K45)</f>
        <v>197021</v>
      </c>
      <c r="L46" s="4">
        <f>SUM(L6:L45)</f>
        <v>104258</v>
      </c>
      <c r="M46" s="4">
        <f>SUM(M6:M45)</f>
        <v>40937</v>
      </c>
    </row>
    <row r="47" spans="2:14" hidden="1" x14ac:dyDescent="0.3">
      <c r="L47" s="4">
        <f>K46-L46</f>
        <v>92763</v>
      </c>
    </row>
    <row r="48" spans="2:14" hidden="1" x14ac:dyDescent="0.3">
      <c r="K48" s="4">
        <f>Vochers!$L$62</f>
        <v>155945</v>
      </c>
    </row>
    <row r="49" spans="11:11" hidden="1" x14ac:dyDescent="0.3">
      <c r="K49" s="4">
        <f>K46-K48</f>
        <v>41076</v>
      </c>
    </row>
  </sheetData>
  <autoFilter ref="B5:N49" xr:uid="{3F18C946-340B-41FD-915E-037B6C0A09B5}">
    <filterColumn colId="0">
      <filters>
        <filter val="Ashok"/>
        <filter val="Atibal"/>
        <filter val="Dev"/>
        <filter val="Gurpreet"/>
        <filter val="Mukesh"/>
        <filter val="Narendra"/>
        <filter val="Rakesh"/>
        <filter val="Sachin"/>
        <filter val="Shambhu"/>
        <filter val="Sunil"/>
        <filter val="Umashankar"/>
      </filters>
    </filterColumn>
  </autoFilter>
  <mergeCells count="6">
    <mergeCell ref="N2:N4"/>
    <mergeCell ref="L2:L3"/>
    <mergeCell ref="K2:K3"/>
    <mergeCell ref="B2:B4"/>
    <mergeCell ref="C3:I3"/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 on petty cash</vt:lpstr>
      <vt:lpstr>Fund Received</vt:lpstr>
      <vt:lpstr>Overall Summary</vt:lpstr>
      <vt:lpstr>Vochers</vt:lpstr>
      <vt:lpstr>Petty Cash book</vt:lpstr>
      <vt:lpstr>Summary2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Harish Kumar</dc:creator>
  <cp:lastModifiedBy>Parmod Narang</cp:lastModifiedBy>
  <dcterms:created xsi:type="dcterms:W3CDTF">2026-07-07T11:17:30Z</dcterms:created>
  <dcterms:modified xsi:type="dcterms:W3CDTF">2026-07-09T10:42:06Z</dcterms:modified>
</cp:coreProperties>
</file>